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12.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19.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drawings/drawing2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7.xml" ContentType="application/vnd.openxmlformats-officedocument.spreadsheetml.comments+xml"/>
  <Override PartName="/xl/drawings/drawing21.xml" ContentType="application/vnd.openxmlformats-officedocument.drawing+xml"/>
  <Override PartName="/xl/ctrlProps/ctrlProp15.xml" ContentType="application/vnd.ms-excel.controlproperties+xml"/>
  <Override PartName="/xl/drawings/drawing22.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8.xml" ContentType="application/vnd.openxmlformats-officedocument.spreadsheetml.comments+xml"/>
  <Override PartName="/xl/drawings/drawing2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9.xml" ContentType="application/vnd.openxmlformats-officedocument.spreadsheetml.comments+xml"/>
  <Override PartName="/xl/drawings/drawing2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0.xml" ContentType="application/vnd.openxmlformats-officedocument.spreadsheetml.comments+xml"/>
  <Override PartName="/xl/drawings/drawing25.xml" ContentType="application/vnd.openxmlformats-officedocument.drawing+xml"/>
  <Override PartName="/xl/ctrlProps/ctrlProp22.xml" ContentType="application/vnd.ms-excel.controlproperties+xml"/>
  <Override PartName="/xl/comments11.xml" ContentType="application/vnd.openxmlformats-officedocument.spreadsheetml.comments+xml"/>
  <Override PartName="/xl/drawings/drawing26.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2.xml" ContentType="application/vnd.openxmlformats-officedocument.spreadsheetml.comments+xml"/>
  <Override PartName="/xl/drawings/drawing27.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3.xml" ContentType="application/vnd.openxmlformats-officedocument.spreadsheetml.comments+xml"/>
  <Override PartName="/xl/drawings/drawing28.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14.xml" ContentType="application/vnd.openxmlformats-officedocument.spreadsheetml.comments+xml"/>
  <Override PartName="/xl/drawings/drawing29.xml" ContentType="application/vnd.openxmlformats-officedocument.drawing+xml"/>
  <Override PartName="/xl/ctrlProps/ctrlProp29.xml" ContentType="application/vnd.ms-excel.controlproperties+xml"/>
  <Override PartName="/xl/comments15.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trlProps/ctrlProp30.xml" ContentType="application/vnd.ms-excel.controlproperties+xml"/>
  <Override PartName="/xl/ctrlProps/ctrlProp31.xml" ContentType="application/vnd.ms-excel.controlproperties+xml"/>
  <Override PartName="/xl/comments16.xml" ContentType="application/vnd.openxmlformats-officedocument.spreadsheetml.comments+xml"/>
  <Override PartName="/xl/drawings/drawing36.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17.xml" ContentType="application/vnd.openxmlformats-officedocument.spreadsheetml.comments+xml"/>
  <Override PartName="/xl/drawings/drawing37.xml" ContentType="application/vnd.openxmlformats-officedocument.drawing+xml"/>
  <Override PartName="/xl/ctrlProps/ctrlProp34.xml" ContentType="application/vnd.ms-excel.controlproperties+xml"/>
  <Override PartName="/xl/ctrlProps/ctrlProp35.xml" ContentType="application/vnd.ms-excel.controlproperties+xml"/>
  <Override PartName="/xl/comments18.xml" ContentType="application/vnd.openxmlformats-officedocument.spreadsheetml.comments+xml"/>
  <Override PartName="/xl/drawings/drawing38.xml" ContentType="application/vnd.openxmlformats-officedocument.drawing+xml"/>
  <Override PartName="/xl/ctrlProps/ctrlProp36.xml" ContentType="application/vnd.ms-excel.controlproperties+xml"/>
  <Override PartName="/xl/drawings/drawing39.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19.xml" ContentType="application/vnd.openxmlformats-officedocument.spreadsheetml.comments+xml"/>
  <Override PartName="/xl/drawings/drawing40.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0.xml" ContentType="application/vnd.openxmlformats-officedocument.spreadsheetml.comments+xml"/>
  <Override PartName="/xl/drawings/drawing41.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1.xml" ContentType="application/vnd.openxmlformats-officedocument.spreadsheetml.comments+xml"/>
  <Override PartName="/xl/drawings/drawing42.xml" ContentType="application/vnd.openxmlformats-officedocument.drawing+xml"/>
  <Override PartName="/xl/ctrlProps/ctrlProp43.xml" ContentType="application/vnd.ms-excel.controlproperties+xml"/>
  <Override PartName="/xl/comments22.xml" ContentType="application/vnd.openxmlformats-officedocument.spreadsheetml.comments+xml"/>
  <Override PartName="/xl/drawings/drawing43.xml" ContentType="application/vnd.openxmlformats-officedocument.drawing+xml"/>
  <Override PartName="/xl/ctrlProps/ctrlProp44.xml" ContentType="application/vnd.ms-excel.controlproperties+xml"/>
  <Override PartName="/xl/ctrlProps/ctrlProp45.xml" ContentType="application/vnd.ms-excel.controlproperties+xml"/>
  <Override PartName="/xl/comments23.xml" ContentType="application/vnd.openxmlformats-officedocument.spreadsheetml.comments+xml"/>
  <Override PartName="/xl/drawings/drawing44.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24.xml" ContentType="application/vnd.openxmlformats-officedocument.spreadsheetml.comments+xml"/>
  <Override PartName="/xl/drawings/drawing45.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25.xml" ContentType="application/vnd.openxmlformats-officedocument.spreadsheetml.comments+xml"/>
  <Override PartName="/xl/drawings/drawing46.xml" ContentType="application/vnd.openxmlformats-officedocument.drawing+xml"/>
  <Override PartName="/xl/ctrlProps/ctrlProp50.xml" ContentType="application/vnd.ms-excel.controlproperties+xml"/>
  <Override PartName="/xl/comments26.xml" ContentType="application/vnd.openxmlformats-officedocument.spreadsheetml.comment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trlProps/ctrlProp51.xml" ContentType="application/vnd.ms-excel.controlproperties+xml"/>
  <Override PartName="/xl/ctrlProps/ctrlProp52.xml" ContentType="application/vnd.ms-excel.controlproperties+xml"/>
  <Override PartName="/xl/comments27.xml" ContentType="application/vnd.openxmlformats-officedocument.spreadsheetml.comments+xml"/>
  <Override PartName="/xl/drawings/drawing54.xml" ContentType="application/vnd.openxmlformats-officedocument.drawing+xml"/>
  <Override PartName="/xl/ctrlProps/ctrlProp53.xml" ContentType="application/vnd.ms-excel.controlproperties+xml"/>
  <Override PartName="/xl/ctrlProps/ctrlProp54.xml" ContentType="application/vnd.ms-excel.controlproperties+xml"/>
  <Override PartName="/xl/comments28.xml" ContentType="application/vnd.openxmlformats-officedocument.spreadsheetml.comments+xml"/>
  <Override PartName="/xl/drawings/drawing55.xml" ContentType="application/vnd.openxmlformats-officedocument.drawing+xml"/>
  <Override PartName="/xl/ctrlProps/ctrlProp55.xml" ContentType="application/vnd.ms-excel.controlproperties+xml"/>
  <Override PartName="/xl/ctrlProps/ctrlProp56.xml" ContentType="application/vnd.ms-excel.controlproperties+xml"/>
  <Override PartName="/xl/comments29.xml" ContentType="application/vnd.openxmlformats-officedocument.spreadsheetml.comments+xml"/>
  <Override PartName="/xl/drawings/drawing56.xml" ContentType="application/vnd.openxmlformats-officedocument.drawing+xml"/>
  <Override PartName="/xl/ctrlProps/ctrlProp57.xml" ContentType="application/vnd.ms-excel.controlproperties+xml"/>
  <Override PartName="/xl/ctrlProps/ctrlProp58.xml" ContentType="application/vnd.ms-excel.controlproperties+xml"/>
  <Override PartName="/xl/comments30.xml" ContentType="application/vnd.openxmlformats-officedocument.spreadsheetml.comments+xml"/>
  <Override PartName="/xl/drawings/drawing57.xml" ContentType="application/vnd.openxmlformats-officedocument.drawing+xml"/>
  <Override PartName="/xl/ctrlProps/ctrlProp59.xml" ContentType="application/vnd.ms-excel.controlproperties+xml"/>
  <Override PartName="/xl/drawings/drawing58.xml" ContentType="application/vnd.openxmlformats-officedocument.drawing+xml"/>
  <Override PartName="/xl/ctrlProps/ctrlProp60.xml" ContentType="application/vnd.ms-excel.controlproperties+xml"/>
  <Override PartName="/xl/ctrlProps/ctrlProp61.xml" ContentType="application/vnd.ms-excel.controlproperties+xml"/>
  <Override PartName="/xl/comments31.xml" ContentType="application/vnd.openxmlformats-officedocument.spreadsheetml.comments+xml"/>
  <Override PartName="/xl/drawings/drawing59.xml" ContentType="application/vnd.openxmlformats-officedocument.drawing+xml"/>
  <Override PartName="/xl/ctrlProps/ctrlProp62.xml" ContentType="application/vnd.ms-excel.controlproperties+xml"/>
  <Override PartName="/xl/ctrlProps/ctrlProp63.xml" ContentType="application/vnd.ms-excel.controlproperties+xml"/>
  <Override PartName="/xl/comments32.xml" ContentType="application/vnd.openxmlformats-officedocument.spreadsheetml.comments+xml"/>
  <Override PartName="/xl/drawings/drawing60.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33.xml" ContentType="application/vnd.openxmlformats-officedocument.spreadsheetml.comments+xml"/>
  <Override PartName="/xl/drawings/drawing61.xml" ContentType="application/vnd.openxmlformats-officedocument.drawing+xml"/>
  <Override PartName="/xl/ctrlProps/ctrlProp66.xml" ContentType="application/vnd.ms-excel.controlproperties+xml"/>
  <Override PartName="/xl/comments34.xml" ContentType="application/vnd.openxmlformats-officedocument.spreadsheetml.comments+xml"/>
  <Override PartName="/xl/drawings/drawing62.xml" ContentType="application/vnd.openxmlformats-officedocument.drawing+xml"/>
  <Override PartName="/xl/ctrlProps/ctrlProp67.xml" ContentType="application/vnd.ms-excel.controlproperties+xml"/>
  <Override PartName="/xl/ctrlProps/ctrlProp68.xml" ContentType="application/vnd.ms-excel.controlproperties+xml"/>
  <Override PartName="/xl/comments35.xml" ContentType="application/vnd.openxmlformats-officedocument.spreadsheetml.comments+xml"/>
  <Override PartName="/xl/drawings/drawing63.xml" ContentType="application/vnd.openxmlformats-officedocument.drawing+xml"/>
  <Override PartName="/xl/ctrlProps/ctrlProp69.xml" ContentType="application/vnd.ms-excel.controlproperties+xml"/>
  <Override PartName="/xl/ctrlProps/ctrlProp70.xml" ContentType="application/vnd.ms-excel.controlproperties+xml"/>
  <Override PartName="/xl/comments36.xml" ContentType="application/vnd.openxmlformats-officedocument.spreadsheetml.comments+xml"/>
  <Override PartName="/xl/drawings/drawing64.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37.xml" ContentType="application/vnd.openxmlformats-officedocument.spreadsheetml.comments+xml"/>
  <Override PartName="/xl/drawings/drawing65.xml" ContentType="application/vnd.openxmlformats-officedocument.drawing+xml"/>
  <Override PartName="/xl/ctrlProps/ctrlProp73.xml" ContentType="application/vnd.ms-excel.controlproperties+xml"/>
  <Override PartName="/xl/comments38.xml" ContentType="application/vnd.openxmlformats-officedocument.spreadsheetml.comments+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trlProps/ctrlProp74.xml" ContentType="application/vnd.ms-excel.controlproperties+xml"/>
  <Override PartName="/xl/ctrlProps/ctrlProp75.xml" ContentType="application/vnd.ms-excel.controlproperties+xml"/>
  <Override PartName="/xl/comments39.xml" ContentType="application/vnd.openxmlformats-officedocument.spreadsheetml.comments+xml"/>
  <Override PartName="/xl/drawings/drawing73.xml" ContentType="application/vnd.openxmlformats-officedocument.drawing+xml"/>
  <Override PartName="/xl/ctrlProps/ctrlProp76.xml" ContentType="application/vnd.ms-excel.controlproperties+xml"/>
  <Override PartName="/xl/ctrlProps/ctrlProp77.xml" ContentType="application/vnd.ms-excel.controlproperties+xml"/>
  <Override PartName="/xl/comments40.xml" ContentType="application/vnd.openxmlformats-officedocument.spreadsheetml.comments+xml"/>
  <Override PartName="/xl/drawings/drawing74.xml" ContentType="application/vnd.openxmlformats-officedocument.drawing+xml"/>
  <Override PartName="/xl/ctrlProps/ctrlProp78.xml" ContentType="application/vnd.ms-excel.controlproperties+xml"/>
  <Override PartName="/xl/ctrlProps/ctrlProp79.xml" ContentType="application/vnd.ms-excel.controlproperties+xml"/>
  <Override PartName="/xl/comments41.xml" ContentType="application/vnd.openxmlformats-officedocument.spreadsheetml.comments+xml"/>
  <Override PartName="/xl/drawings/drawing75.xml" ContentType="application/vnd.openxmlformats-officedocument.drawing+xml"/>
  <Override PartName="/xl/ctrlProps/ctrlProp80.xml" ContentType="application/vnd.ms-excel.controlproperties+xml"/>
  <Override PartName="/xl/ctrlProps/ctrlProp81.xml" ContentType="application/vnd.ms-excel.controlproperties+xml"/>
  <Override PartName="/xl/comments42.xml" ContentType="application/vnd.openxmlformats-officedocument.spreadsheetml.comments+xml"/>
  <Override PartName="/xl/drawings/drawing76.xml" ContentType="application/vnd.openxmlformats-officedocument.drawing+xml"/>
  <Override PartName="/xl/ctrlProps/ctrlProp82.xml" ContentType="application/vnd.ms-excel.controlproperties+xml"/>
  <Override PartName="/xl/drawings/drawing77.xml" ContentType="application/vnd.openxmlformats-officedocument.drawing+xml"/>
  <Override PartName="/xl/ctrlProps/ctrlProp83.xml" ContentType="application/vnd.ms-excel.controlproperties+xml"/>
  <Override PartName="/xl/ctrlProps/ctrlProp84.xml" ContentType="application/vnd.ms-excel.controlproperties+xml"/>
  <Override PartName="/xl/comments43.xml" ContentType="application/vnd.openxmlformats-officedocument.spreadsheetml.comments+xml"/>
  <Override PartName="/xl/drawings/drawing78.xml" ContentType="application/vnd.openxmlformats-officedocument.drawing+xml"/>
  <Override PartName="/xl/ctrlProps/ctrlProp85.xml" ContentType="application/vnd.ms-excel.controlproperties+xml"/>
  <Override PartName="/xl/ctrlProps/ctrlProp86.xml" ContentType="application/vnd.ms-excel.controlproperties+xml"/>
  <Override PartName="/xl/comments44.xml" ContentType="application/vnd.openxmlformats-officedocument.spreadsheetml.comments+xml"/>
  <Override PartName="/xl/drawings/drawing79.xml" ContentType="application/vnd.openxmlformats-officedocument.drawing+xml"/>
  <Override PartName="/xl/ctrlProps/ctrlProp87.xml" ContentType="application/vnd.ms-excel.controlproperties+xml"/>
  <Override PartName="/xl/ctrlProps/ctrlProp88.xml" ContentType="application/vnd.ms-excel.controlproperties+xml"/>
  <Override PartName="/xl/comments45.xml" ContentType="application/vnd.openxmlformats-officedocument.spreadsheetml.comments+xml"/>
  <Override PartName="/xl/drawings/drawing80.xml" ContentType="application/vnd.openxmlformats-officedocument.drawing+xml"/>
  <Override PartName="/xl/ctrlProps/ctrlProp89.xml" ContentType="application/vnd.ms-excel.controlproperties+xml"/>
  <Override PartName="/xl/comments46.xml" ContentType="application/vnd.openxmlformats-officedocument.spreadsheetml.comments+xml"/>
  <Override PartName="/xl/drawings/drawing81.xml" ContentType="application/vnd.openxmlformats-officedocument.drawing+xml"/>
  <Override PartName="/xl/ctrlProps/ctrlProp90.xml" ContentType="application/vnd.ms-excel.controlproperties+xml"/>
  <Override PartName="/xl/ctrlProps/ctrlProp91.xml" ContentType="application/vnd.ms-excel.controlproperties+xml"/>
  <Override PartName="/xl/comments47.xml" ContentType="application/vnd.openxmlformats-officedocument.spreadsheetml.comments+xml"/>
  <Override PartName="/xl/drawings/drawing82.xml" ContentType="application/vnd.openxmlformats-officedocument.drawing+xml"/>
  <Override PartName="/xl/ctrlProps/ctrlProp92.xml" ContentType="application/vnd.ms-excel.controlproperties+xml"/>
  <Override PartName="/xl/ctrlProps/ctrlProp93.xml" ContentType="application/vnd.ms-excel.controlproperties+xml"/>
  <Override PartName="/xl/comments48.xml" ContentType="application/vnd.openxmlformats-officedocument.spreadsheetml.comments+xml"/>
  <Override PartName="/xl/drawings/drawing83.xml" ContentType="application/vnd.openxmlformats-officedocument.drawing+xml"/>
  <Override PartName="/xl/ctrlProps/ctrlProp94.xml" ContentType="application/vnd.ms-excel.controlproperties+xml"/>
  <Override PartName="/xl/ctrlProps/ctrlProp95.xml" ContentType="application/vnd.ms-excel.controlproperties+xml"/>
  <Override PartName="/xl/comments49.xml" ContentType="application/vnd.openxmlformats-officedocument.spreadsheetml.comments+xml"/>
  <Override PartName="/xl/drawings/drawing84.xml" ContentType="application/vnd.openxmlformats-officedocument.drawing+xml"/>
  <Override PartName="/xl/ctrlProps/ctrlProp96.xml" ContentType="application/vnd.ms-excel.controlproperties+xml"/>
  <Override PartName="/xl/comments50.xml" ContentType="application/vnd.openxmlformats-officedocument.spreadsheetml.comments+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ctrlProps/ctrlProp97.xml" ContentType="application/vnd.ms-excel.controlproperties+xml"/>
  <Override PartName="/xl/ctrlProps/ctrlProp98.xml" ContentType="application/vnd.ms-excel.controlproperties+xml"/>
  <Override PartName="/xl/comments51.xml" ContentType="application/vnd.openxmlformats-officedocument.spreadsheetml.comments+xml"/>
  <Override PartName="/xl/drawings/drawing92.xml" ContentType="application/vnd.openxmlformats-officedocument.drawing+xml"/>
  <Override PartName="/xl/ctrlProps/ctrlProp99.xml" ContentType="application/vnd.ms-excel.controlproperties+xml"/>
  <Override PartName="/xl/ctrlProps/ctrlProp100.xml" ContentType="application/vnd.ms-excel.controlproperties+xml"/>
  <Override PartName="/xl/comments52.xml" ContentType="application/vnd.openxmlformats-officedocument.spreadsheetml.comments+xml"/>
  <Override PartName="/xl/drawings/drawing93.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omments53.xml" ContentType="application/vnd.openxmlformats-officedocument.spreadsheetml.comments+xml"/>
  <Override PartName="/xl/drawings/drawing94.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omments54.xml" ContentType="application/vnd.openxmlformats-officedocument.spreadsheetml.comments+xml"/>
  <Override PartName="/xl/drawings/drawing95.xml" ContentType="application/vnd.openxmlformats-officedocument.drawing+xml"/>
  <Override PartName="/xl/ctrlProps/ctrlProp105.xml" ContentType="application/vnd.ms-excel.controlproperties+xml"/>
  <Override PartName="/xl/drawings/drawing96.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omments55.xml" ContentType="application/vnd.openxmlformats-officedocument.spreadsheetml.comments+xml"/>
  <Override PartName="/xl/drawings/drawing97.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omments56.xml" ContentType="application/vnd.openxmlformats-officedocument.spreadsheetml.comments+xml"/>
  <Override PartName="/xl/drawings/drawing98.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omments5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C:\Munka\Diákolimpia\2025-2026\Vármegyei döntők\Sorsolás és játékrend\Bács-Kiskun vármegye - Csávás István\"/>
    </mc:Choice>
  </mc:AlternateContent>
  <xr:revisionPtr revIDLastSave="0" documentId="13_ncr:1_{80FE8977-4064-4F24-BABF-F4B6912B1E7C}" xr6:coauthVersionLast="47" xr6:coauthVersionMax="47" xr10:uidLastSave="{00000000-0000-0000-0000-000000000000}"/>
  <bookViews>
    <workbookView xWindow="-108" yWindow="-108" windowWidth="23256" windowHeight="13176" tabRatio="913" activeTab="2" xr2:uid="{00000000-000D-0000-FFFF-FFFF00000000}"/>
  </bookViews>
  <sheets>
    <sheet name="Altalanos" sheetId="1" r:id="rId1"/>
    <sheet name="Nevezések" sheetId="414" r:id="rId2"/>
    <sheet name="Játékrend" sheetId="413" r:id="rId3"/>
    <sheet name="III.kcs L.B tábla" sheetId="89" r:id="rId4"/>
    <sheet name="V.kcs F.A tábla" sheetId="392" r:id="rId5"/>
    <sheet name="V.kcs FB tábla" sheetId="85" r:id="rId6"/>
    <sheet name="V.kcs FB Vígasz" sheetId="238" r:id="rId7"/>
    <sheet name="V.kcs LB tábla" sheetId="397" r:id="rId8"/>
    <sheet name="VI.kcs FB tábla" sheetId="361" r:id="rId9"/>
    <sheet name="VI.kcs LA tábla" sheetId="401" r:id="rId10"/>
    <sheet name="VI.kcs LB tábla" sheetId="403" r:id="rId11"/>
    <sheet name="VII.kcs FA tábla" sheetId="410" r:id="rId12"/>
    <sheet name="VII.kcs FB tábla" sheetId="408" r:id="rId13"/>
    <sheet name="VII.kcs FB Vígasz" sheetId="412" r:id="rId14"/>
    <sheet name="1E4" sheetId="88" r:id="rId15"/>
    <sheet name="1E5" sheetId="87" r:id="rId16"/>
    <sheet name="1E6" sheetId="90" r:id="rId17"/>
    <sheet name="1E7" sheetId="86" r:id="rId18"/>
    <sheet name="1E8" sheetId="197" r:id="rId19"/>
    <sheet name="1MD 16" sheetId="10" r:id="rId20"/>
    <sheet name="1MD 32" sheetId="11" r:id="rId21"/>
    <sheet name="1MD 64" sheetId="12" r:id="rId22"/>
    <sheet name="1D ELO" sheetId="37" r:id="rId23"/>
    <sheet name="1D 8" sheetId="81" r:id="rId24"/>
    <sheet name="1D 16" sheetId="38" r:id="rId25"/>
    <sheet name="1D 32" sheetId="39" r:id="rId26"/>
    <sheet name="1Q ELO (2)" sheetId="227" r:id="rId27"/>
    <sheet name="1Q 8&gt;2 (2)" sheetId="228" r:id="rId28"/>
    <sheet name="1Q 8&gt;4 (2)" sheetId="229" r:id="rId29"/>
    <sheet name="1Q 16&gt;4 (2)" sheetId="230" r:id="rId30"/>
    <sheet name="1MD ELO (2)" sheetId="231" r:id="rId31"/>
    <sheet name="1E3 (2)" sheetId="232" r:id="rId32"/>
    <sheet name="1E4 (2)" sheetId="233" r:id="rId33"/>
    <sheet name="1E6 (2)" sheetId="235" r:id="rId34"/>
    <sheet name="1E7 (2)" sheetId="236" r:id="rId35"/>
    <sheet name="1E8 (2)" sheetId="237" r:id="rId36"/>
    <sheet name="1MD 16 (2)" sheetId="239" r:id="rId37"/>
    <sheet name="1MD 32 (2)" sheetId="240" r:id="rId38"/>
    <sheet name="1MD 64 (2)" sheetId="241" r:id="rId39"/>
    <sheet name="1D ELO (2)" sheetId="242" r:id="rId40"/>
    <sheet name="1D 8 (2)" sheetId="248" r:id="rId41"/>
    <sheet name="1D 16 (2)" sheetId="249" r:id="rId42"/>
    <sheet name="1D 32 (2)" sheetId="250" r:id="rId43"/>
    <sheet name="1Q ELO (3)" sheetId="275" r:id="rId44"/>
    <sheet name="1Q 8&gt;2 (3)" sheetId="276" r:id="rId45"/>
    <sheet name="1Q 8&gt;4 (3)" sheetId="277" r:id="rId46"/>
    <sheet name="1Q 16&gt;4 (3)" sheetId="278" r:id="rId47"/>
    <sheet name="1MD ELO (3)" sheetId="279" r:id="rId48"/>
    <sheet name="1E3 (3)" sheetId="280" r:id="rId49"/>
    <sheet name="1E4 (3)" sheetId="281" r:id="rId50"/>
    <sheet name="1E5 (3)" sheetId="282" r:id="rId51"/>
    <sheet name="1E6 (3)" sheetId="283" r:id="rId52"/>
    <sheet name="1E7 (3)" sheetId="284" r:id="rId53"/>
    <sheet name="1E8 (3)" sheetId="285" r:id="rId54"/>
    <sheet name="1MD 8 (3)" sheetId="286" r:id="rId55"/>
    <sheet name="1MD 16 (3)" sheetId="287" r:id="rId56"/>
    <sheet name="1MD 32 (3)" sheetId="288" r:id="rId57"/>
    <sheet name="1MD 64 (3)" sheetId="289" r:id="rId58"/>
    <sheet name="1D ELO (3)" sheetId="290" r:id="rId59"/>
    <sheet name="1D 8 (3)" sheetId="296" r:id="rId60"/>
    <sheet name="1D 16 (3)" sheetId="297" r:id="rId61"/>
    <sheet name="1D 32 (3)" sheetId="298" r:id="rId62"/>
    <sheet name="1Q ELO (4)" sheetId="299" r:id="rId63"/>
    <sheet name="1Q 8&gt;2 (4)" sheetId="300" r:id="rId64"/>
    <sheet name="1Q 8&gt;4 (4)" sheetId="301" r:id="rId65"/>
    <sheet name="1Q 16&gt;4 (4)" sheetId="302" r:id="rId66"/>
    <sheet name="1MD ELO (4)" sheetId="303" r:id="rId67"/>
    <sheet name="1E3 (4)" sheetId="304" r:id="rId68"/>
    <sheet name="1E4 (4)" sheetId="305" r:id="rId69"/>
    <sheet name="1E5 (4)" sheetId="306" r:id="rId70"/>
    <sheet name="1E6 (4)" sheetId="307" r:id="rId71"/>
    <sheet name="1E7 (4)" sheetId="308" r:id="rId72"/>
    <sheet name="1E8 (4)" sheetId="309" r:id="rId73"/>
    <sheet name="1MD 8 (4)" sheetId="310" r:id="rId74"/>
    <sheet name="1MD 16 (4)" sheetId="311" r:id="rId75"/>
    <sheet name="1MD 32 (4)" sheetId="312" r:id="rId76"/>
    <sheet name="1MD 64 (4)" sheetId="313" r:id="rId77"/>
    <sheet name="1D ELO (4)" sheetId="314" r:id="rId78"/>
    <sheet name="1D 8 (4)" sheetId="320" r:id="rId79"/>
    <sheet name="1D 16 (4)" sheetId="321" r:id="rId80"/>
    <sheet name="1D 32 (4)" sheetId="322" r:id="rId81"/>
    <sheet name="1Q ELO (5)" sheetId="323" r:id="rId82"/>
    <sheet name="1Q 8&gt;2 (5)" sheetId="324" r:id="rId83"/>
    <sheet name="1Q 8&gt;4 (5)" sheetId="325" r:id="rId84"/>
    <sheet name="1Q 16&gt;4 (5)" sheetId="326" r:id="rId85"/>
    <sheet name="1MD ELO (5)" sheetId="327" r:id="rId86"/>
    <sheet name="1E3 (5)" sheetId="328" r:id="rId87"/>
    <sheet name="1E4 (5)" sheetId="329" r:id="rId88"/>
    <sheet name="1E5 (5)" sheetId="330" r:id="rId89"/>
    <sheet name="1E6 (5)" sheetId="331" r:id="rId90"/>
    <sheet name="1E7 (5)" sheetId="332" r:id="rId91"/>
    <sheet name="1E8 (5)" sheetId="333" r:id="rId92"/>
    <sheet name="1MD 8 (5)" sheetId="334" r:id="rId93"/>
    <sheet name="1MD 16 (5)" sheetId="335" r:id="rId94"/>
    <sheet name="1MD 32 (5)" sheetId="336" r:id="rId95"/>
    <sheet name="1MD 64 (5)" sheetId="337" r:id="rId96"/>
    <sheet name="1D ELO (5)" sheetId="338" r:id="rId97"/>
    <sheet name="1D 8 (5)" sheetId="344" r:id="rId98"/>
    <sheet name="1D 16 (5)" sheetId="345" r:id="rId99"/>
    <sheet name="1D 32 (5)" sheetId="346" r:id="rId100"/>
  </sheets>
  <definedNames>
    <definedName name="_xlnm._FilterDatabase" localSheetId="26" hidden="1">'1Q ELO (2)'!$B$7:$O$14</definedName>
    <definedName name="_xlnm._FilterDatabase" localSheetId="43" hidden="1">'1Q ELO (3)'!$B$7:$O$14</definedName>
    <definedName name="_xlnm._FilterDatabase" localSheetId="62" hidden="1">'1Q ELO (4)'!$B$7:$O$14</definedName>
    <definedName name="_xlnm._FilterDatabase" localSheetId="81"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5">'1D 32'!$1:$4</definedName>
    <definedName name="_xlnm.Print_Titles" localSheetId="42">'1D 32 (2)'!$1:$4</definedName>
    <definedName name="_xlnm.Print_Titles" localSheetId="61">'1D 32 (3)'!$1:$4</definedName>
    <definedName name="_xlnm.Print_Titles" localSheetId="80">'1D 32 (4)'!$1:$4</definedName>
    <definedName name="_xlnm.Print_Titles" localSheetId="99">'1D 32 (5)'!$1:$4</definedName>
    <definedName name="_xlnm.Print_Titles" localSheetId="22">'1D ELO'!$1:$5</definedName>
    <definedName name="_xlnm.Print_Titles" localSheetId="39">'1D ELO (2)'!$1:$5</definedName>
    <definedName name="_xlnm.Print_Titles" localSheetId="58">'1D ELO (3)'!$1:$5</definedName>
    <definedName name="_xlnm.Print_Titles" localSheetId="77">'1D ELO (4)'!$1:$5</definedName>
    <definedName name="_xlnm.Print_Titles" localSheetId="96">'1D ELO (5)'!$1:$5</definedName>
    <definedName name="_xlnm.Print_Titles" localSheetId="30">'1MD ELO (2)'!$1:$6</definedName>
    <definedName name="_xlnm.Print_Titles" localSheetId="47">'1MD ELO (3)'!$1:$6</definedName>
    <definedName name="_xlnm.Print_Titles" localSheetId="66">'1MD ELO (4)'!$1:$6</definedName>
    <definedName name="_xlnm.Print_Titles" localSheetId="85">'1MD ELO (5)'!$1:$6</definedName>
    <definedName name="_xlnm.Print_Titles" localSheetId="26">'1Q ELO (2)'!$1:$6</definedName>
    <definedName name="_xlnm.Print_Titles" localSheetId="43">'1Q ELO (3)'!$1:$6</definedName>
    <definedName name="_xlnm.Print_Titles" localSheetId="62">'1Q ELO (4)'!$1:$6</definedName>
    <definedName name="_xlnm.Print_Titles" localSheetId="81">'1Q ELO (5)'!$1:$6</definedName>
    <definedName name="_xlnm.Print_Area" localSheetId="24">'1D 16'!$A$1:$R$79</definedName>
    <definedName name="_xlnm.Print_Area" localSheetId="41">'1D 16 (2)'!$A$1:$R$79</definedName>
    <definedName name="_xlnm.Print_Area" localSheetId="60">'1D 16 (3)'!$A$1:$R$79</definedName>
    <definedName name="_xlnm.Print_Area" localSheetId="79">'1D 16 (4)'!$A$1:$R$79</definedName>
    <definedName name="_xlnm.Print_Area" localSheetId="98">'1D 16 (5)'!$A$1:$R$79</definedName>
    <definedName name="_xlnm.Print_Area" localSheetId="25">'1D 32'!$A$1:$R$157</definedName>
    <definedName name="_xlnm.Print_Area" localSheetId="42">'1D 32 (2)'!$A$1:$R$157</definedName>
    <definedName name="_xlnm.Print_Area" localSheetId="61">'1D 32 (3)'!$A$1:$R$157</definedName>
    <definedName name="_xlnm.Print_Area" localSheetId="80">'1D 32 (4)'!$A$1:$R$157</definedName>
    <definedName name="_xlnm.Print_Area" localSheetId="99">'1D 32 (5)'!$A$1:$R$157</definedName>
    <definedName name="_xlnm.Print_Area" localSheetId="23">'1D 8'!$A$1:$R$79</definedName>
    <definedName name="_xlnm.Print_Area" localSheetId="40">'1D 8 (2)'!$A$1:$R$79</definedName>
    <definedName name="_xlnm.Print_Area" localSheetId="59">'1D 8 (3)'!$A$1:$R$79</definedName>
    <definedName name="_xlnm.Print_Area" localSheetId="78">'1D 8 (4)'!$A$1:$R$79</definedName>
    <definedName name="_xlnm.Print_Area" localSheetId="97">'1D 8 (5)'!$A$1:$R$79</definedName>
    <definedName name="_xlnm.Print_Area" localSheetId="22">'1D ELO'!$A$1:$P$87</definedName>
    <definedName name="_xlnm.Print_Area" localSheetId="39">'1D ELO (2)'!$A$1:$P$87</definedName>
    <definedName name="_xlnm.Print_Area" localSheetId="58">'1D ELO (3)'!$A$1:$P$87</definedName>
    <definedName name="_xlnm.Print_Area" localSheetId="77">'1D ELO (4)'!$A$1:$P$87</definedName>
    <definedName name="_xlnm.Print_Area" localSheetId="96">'1D ELO (5)'!$A$1:$P$87</definedName>
    <definedName name="_xlnm.Print_Area" localSheetId="31">'1E3 (2)'!$A$1:$M$41</definedName>
    <definedName name="_xlnm.Print_Area" localSheetId="48">'1E3 (3)'!$A$1:$M$41</definedName>
    <definedName name="_xlnm.Print_Area" localSheetId="67">'1E3 (4)'!$A$1:$M$41</definedName>
    <definedName name="_xlnm.Print_Area" localSheetId="86">'1E3 (5)'!$A$1:$M$41</definedName>
    <definedName name="_xlnm.Print_Area" localSheetId="14">'1E4'!$A$1:$M$41</definedName>
    <definedName name="_xlnm.Print_Area" localSheetId="32">'1E4 (2)'!$A$1:$M$41</definedName>
    <definedName name="_xlnm.Print_Area" localSheetId="49">'1E4 (3)'!$A$1:$M$41</definedName>
    <definedName name="_xlnm.Print_Area" localSheetId="68">'1E4 (4)'!$A$1:$M$41</definedName>
    <definedName name="_xlnm.Print_Area" localSheetId="87">'1E4 (5)'!$A$1:$M$41</definedName>
    <definedName name="_xlnm.Print_Area" localSheetId="15">'1E5'!$A$1:$M$41</definedName>
    <definedName name="_xlnm.Print_Area" localSheetId="50">'1E5 (3)'!$A$1:$M$41</definedName>
    <definedName name="_xlnm.Print_Area" localSheetId="69">'1E5 (4)'!$A$1:$M$41</definedName>
    <definedName name="_xlnm.Print_Area" localSheetId="88">'1E5 (5)'!$A$1:$M$41</definedName>
    <definedName name="_xlnm.Print_Area" localSheetId="16">'1E6'!$A$1:$M$47</definedName>
    <definedName name="_xlnm.Print_Area" localSheetId="33">'1E6 (2)'!$A$1:$M$47</definedName>
    <definedName name="_xlnm.Print_Area" localSheetId="51">'1E6 (3)'!$A$1:$M$47</definedName>
    <definedName name="_xlnm.Print_Area" localSheetId="70">'1E6 (4)'!$A$1:$M$47</definedName>
    <definedName name="_xlnm.Print_Area" localSheetId="89">'1E6 (5)'!$A$1:$M$47</definedName>
    <definedName name="_xlnm.Print_Area" localSheetId="17">'1E7'!$A$1:$M$49</definedName>
    <definedName name="_xlnm.Print_Area" localSheetId="34">'1E7 (2)'!$A$1:$M$49</definedName>
    <definedName name="_xlnm.Print_Area" localSheetId="52">'1E7 (3)'!$A$1:$M$49</definedName>
    <definedName name="_xlnm.Print_Area" localSheetId="71">'1E7 (4)'!$A$1:$M$49</definedName>
    <definedName name="_xlnm.Print_Area" localSheetId="90">'1E7 (5)'!$A$1:$M$49</definedName>
    <definedName name="_xlnm.Print_Area" localSheetId="18">'1E8'!$A$1:$M$52</definedName>
    <definedName name="_xlnm.Print_Area" localSheetId="35">'1E8 (2)'!$A$1:$M$52</definedName>
    <definedName name="_xlnm.Print_Area" localSheetId="53">'1E8 (3)'!$A$1:$M$52</definedName>
    <definedName name="_xlnm.Print_Area" localSheetId="72">'1E8 (4)'!$A$1:$M$52</definedName>
    <definedName name="_xlnm.Print_Area" localSheetId="91">'1E8 (5)'!$A$1:$M$52</definedName>
    <definedName name="_xlnm.Print_Area" localSheetId="19">'1MD 16'!$A$1:$R$57</definedName>
    <definedName name="_xlnm.Print_Area" localSheetId="36">'1MD 16 (2)'!$A$1:$R$57</definedName>
    <definedName name="_xlnm.Print_Area" localSheetId="55">'1MD 16 (3)'!$A$1:$R$57</definedName>
    <definedName name="_xlnm.Print_Area" localSheetId="74">'1MD 16 (4)'!$A$1:$R$57</definedName>
    <definedName name="_xlnm.Print_Area" localSheetId="93">'1MD 16 (5)'!$A$1:$R$57</definedName>
    <definedName name="_xlnm.Print_Area" localSheetId="20">'1MD 32'!$A$1:$R$79</definedName>
    <definedName name="_xlnm.Print_Area" localSheetId="37">'1MD 32 (2)'!$A$1:$R$79</definedName>
    <definedName name="_xlnm.Print_Area" localSheetId="56">'1MD 32 (3)'!$A$1:$R$79</definedName>
    <definedName name="_xlnm.Print_Area" localSheetId="75">'1MD 32 (4)'!$A$1:$R$79</definedName>
    <definedName name="_xlnm.Print_Area" localSheetId="94">'1MD 32 (5)'!$A$1:$R$79</definedName>
    <definedName name="_xlnm.Print_Area" localSheetId="21">'1MD 64'!$A$1:$R$80</definedName>
    <definedName name="_xlnm.Print_Area" localSheetId="38">'1MD 64 (2)'!$A$1:$R$80</definedName>
    <definedName name="_xlnm.Print_Area" localSheetId="57">'1MD 64 (3)'!$A$1:$R$80</definedName>
    <definedName name="_xlnm.Print_Area" localSheetId="76">'1MD 64 (4)'!$A$1:$R$80</definedName>
    <definedName name="_xlnm.Print_Area" localSheetId="95">'1MD 64 (5)'!$A$1:$R$80</definedName>
    <definedName name="_xlnm.Print_Area" localSheetId="54">'1MD 8 (3)'!$A$1:$R$62</definedName>
    <definedName name="_xlnm.Print_Area" localSheetId="73">'1MD 8 (4)'!$A$1:$R$62</definedName>
    <definedName name="_xlnm.Print_Area" localSheetId="92">'1MD 8 (5)'!$A$1:$R$62</definedName>
    <definedName name="_xlnm.Print_Area" localSheetId="30">'1MD ELO (2)'!$A$1:$Q$134</definedName>
    <definedName name="_xlnm.Print_Area" localSheetId="47">'1MD ELO (3)'!$A$1:$Q$134</definedName>
    <definedName name="_xlnm.Print_Area" localSheetId="66">'1MD ELO (4)'!$A$1:$Q$134</definedName>
    <definedName name="_xlnm.Print_Area" localSheetId="85">'1MD ELO (5)'!$A$1:$Q$134</definedName>
    <definedName name="_xlnm.Print_Area" localSheetId="29">'1Q 16&gt;4 (2)'!$A$1:$R$47</definedName>
    <definedName name="_xlnm.Print_Area" localSheetId="46">'1Q 16&gt;4 (3)'!$A$1:$R$47</definedName>
    <definedName name="_xlnm.Print_Area" localSheetId="65">'1Q 16&gt;4 (4)'!$A$1:$R$47</definedName>
    <definedName name="_xlnm.Print_Area" localSheetId="84">'1Q 16&gt;4 (5)'!$A$1:$R$47</definedName>
    <definedName name="_xlnm.Print_Area" localSheetId="27">'1Q 8&gt;2 (2)'!$A$1:$R$31</definedName>
    <definedName name="_xlnm.Print_Area" localSheetId="44">'1Q 8&gt;2 (3)'!$A$1:$R$31</definedName>
    <definedName name="_xlnm.Print_Area" localSheetId="63">'1Q 8&gt;2 (4)'!$A$1:$R$31</definedName>
    <definedName name="_xlnm.Print_Area" localSheetId="82">'1Q 8&gt;2 (5)'!$A$1:$R$31</definedName>
    <definedName name="_xlnm.Print_Area" localSheetId="28">'1Q 8&gt;4 (2)'!$A$1:$R$32</definedName>
    <definedName name="_xlnm.Print_Area" localSheetId="45">'1Q 8&gt;4 (3)'!$A$1:$R$32</definedName>
    <definedName name="_xlnm.Print_Area" localSheetId="64">'1Q 8&gt;4 (4)'!$A$1:$R$32</definedName>
    <definedName name="_xlnm.Print_Area" localSheetId="83">'1Q 8&gt;4 (5)'!$A$1:$R$32</definedName>
    <definedName name="_xlnm.Print_Area" localSheetId="26">'1Q ELO (2)'!$A$1:$O$134</definedName>
    <definedName name="_xlnm.Print_Area" localSheetId="43">'1Q ELO (3)'!$A$1:$O$134</definedName>
    <definedName name="_xlnm.Print_Area" localSheetId="62">'1Q ELO (4)'!$A$1:$O$134</definedName>
    <definedName name="_xlnm.Print_Area" localSheetId="81">'1Q ELO (5)'!$A$1:$O$134</definedName>
    <definedName name="_xlnm.Print_Area" localSheetId="3">'III.kcs L.B tábla'!$A$1:$M$41</definedName>
    <definedName name="_xlnm.Print_Area" localSheetId="4">'V.kcs F.A tábla'!$A$1:$M$41</definedName>
    <definedName name="_xlnm.Print_Area" localSheetId="5">'V.kcs FB tábla'!$A$1:$R$62</definedName>
    <definedName name="_xlnm.Print_Area" localSheetId="6">'V.kcs FB Vígasz'!$A$1:$R$62</definedName>
    <definedName name="_xlnm.Print_Area" localSheetId="7">'V.kcs LB tábla'!$A$1:$M$41</definedName>
    <definedName name="_xlnm.Print_Area" localSheetId="8">'VI.kcs FB tábla'!$A$1:$M$41</definedName>
    <definedName name="_xlnm.Print_Area" localSheetId="9">'VI.kcs LA tábla'!$A$1:$M$41</definedName>
    <definedName name="_xlnm.Print_Area" localSheetId="10">'VI.kcs LB tábla'!$A$1:$M$41</definedName>
    <definedName name="_xlnm.Print_Area" localSheetId="11">'VII.kcs FA tábla'!$A$1:$M$41</definedName>
    <definedName name="_xlnm.Print_Area" localSheetId="12">'VII.kcs FB tábla'!$A$1:$R$57</definedName>
    <definedName name="_xlnm.Print_Area" localSheetId="13">'VII.kcs FB Vígasz'!$A$1:$R$62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4" i="346" l="1"/>
  <c r="M154" i="346"/>
  <c r="K154" i="346"/>
  <c r="H154" i="346"/>
  <c r="G154" i="346"/>
  <c r="F154" i="346"/>
  <c r="M153" i="346"/>
  <c r="K153" i="346"/>
  <c r="H153" i="346"/>
  <c r="G153" i="346"/>
  <c r="F153" i="346"/>
  <c r="M152" i="346"/>
  <c r="K152" i="346"/>
  <c r="H152" i="346"/>
  <c r="G152" i="346"/>
  <c r="F152" i="346"/>
  <c r="M151" i="346"/>
  <c r="K151" i="346"/>
  <c r="H151" i="346"/>
  <c r="G151" i="346"/>
  <c r="F151" i="346"/>
  <c r="M150" i="346"/>
  <c r="K150" i="346"/>
  <c r="H150" i="346"/>
  <c r="G150" i="346"/>
  <c r="F150" i="346"/>
  <c r="M149" i="346"/>
  <c r="K149" i="346"/>
  <c r="H149" i="346"/>
  <c r="G149" i="346"/>
  <c r="F149" i="346"/>
  <c r="M148" i="346"/>
  <c r="K148" i="346"/>
  <c r="H148" i="346"/>
  <c r="G148" i="346"/>
  <c r="F148" i="346"/>
  <c r="M147" i="346"/>
  <c r="K147" i="346"/>
  <c r="H147" i="346"/>
  <c r="G147" i="346"/>
  <c r="F147" i="346"/>
  <c r="Q146" i="346"/>
  <c r="O144" i="346"/>
  <c r="Q143" i="346"/>
  <c r="O143" i="346"/>
  <c r="I143" i="346"/>
  <c r="G143" i="346"/>
  <c r="F143" i="346"/>
  <c r="E143" i="346"/>
  <c r="Q142" i="346"/>
  <c r="I142" i="346"/>
  <c r="G142" i="346"/>
  <c r="F142" i="346"/>
  <c r="E142" i="346"/>
  <c r="C142" i="346"/>
  <c r="B142" i="346"/>
  <c r="Q141" i="346"/>
  <c r="K141" i="346"/>
  <c r="O140" i="346"/>
  <c r="K140" i="346"/>
  <c r="O139"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R79" i="346"/>
  <c r="O79" i="346"/>
  <c r="H79" i="346"/>
  <c r="F79" i="346"/>
  <c r="H78" i="346"/>
  <c r="F78" i="346"/>
  <c r="H77" i="346"/>
  <c r="F77" i="346"/>
  <c r="H76" i="346"/>
  <c r="F76" i="346"/>
  <c r="H75" i="346"/>
  <c r="F75" i="346"/>
  <c r="H74" i="346"/>
  <c r="F74" i="346"/>
  <c r="K73" i="346"/>
  <c r="H73" i="346"/>
  <c r="F73" i="346"/>
  <c r="H72" i="346"/>
  <c r="F72" i="346"/>
  <c r="O69" i="346"/>
  <c r="O68" i="346"/>
  <c r="I68" i="346"/>
  <c r="G68" i="346"/>
  <c r="F68" i="346"/>
  <c r="E68" i="346"/>
  <c r="Q67" i="346"/>
  <c r="I67" i="346"/>
  <c r="G67" i="346"/>
  <c r="F67" i="346"/>
  <c r="E67" i="346"/>
  <c r="C67" i="346"/>
  <c r="B67" i="346"/>
  <c r="Q66" i="346"/>
  <c r="K66" i="346"/>
  <c r="O65" i="346"/>
  <c r="K65" i="346"/>
  <c r="O64"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U15" i="346"/>
  <c r="I15" i="346"/>
  <c r="G15" i="346"/>
  <c r="F15" i="346"/>
  <c r="E15" i="346"/>
  <c r="C15" i="346"/>
  <c r="B15" i="346"/>
  <c r="U14" i="346"/>
  <c r="M14" i="346"/>
  <c r="U13" i="346"/>
  <c r="M13" i="346"/>
  <c r="U12" i="346"/>
  <c r="I12" i="346"/>
  <c r="G12" i="346"/>
  <c r="F12" i="346"/>
  <c r="E12" i="346"/>
  <c r="U11" i="346"/>
  <c r="I11" i="346"/>
  <c r="G11" i="346"/>
  <c r="F11" i="346"/>
  <c r="E11" i="346"/>
  <c r="C11" i="346"/>
  <c r="B11" i="346"/>
  <c r="U10" i="346"/>
  <c r="K10" i="346"/>
  <c r="U9" i="346"/>
  <c r="K9" i="346"/>
  <c r="U8" i="346"/>
  <c r="K8" i="346"/>
  <c r="I8" i="346"/>
  <c r="G8" i="346"/>
  <c r="F8" i="346"/>
  <c r="E8" i="346"/>
  <c r="U7" i="346"/>
  <c r="I7" i="346"/>
  <c r="G7" i="346"/>
  <c r="F7" i="346"/>
  <c r="E7" i="346"/>
  <c r="C7" i="346"/>
  <c r="B7" i="346"/>
  <c r="R4" i="346"/>
  <c r="G4" i="346"/>
  <c r="A4" i="346"/>
  <c r="F2" i="346"/>
  <c r="A1" i="346"/>
  <c r="R79" i="345"/>
  <c r="O79" i="345"/>
  <c r="F79" i="345"/>
  <c r="F78" i="345"/>
  <c r="F77" i="345"/>
  <c r="F76" i="345"/>
  <c r="F75" i="345"/>
  <c r="F74" i="345"/>
  <c r="F73" i="345"/>
  <c r="F72" i="345"/>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U15" i="345"/>
  <c r="I15" i="345"/>
  <c r="G15" i="345"/>
  <c r="F15" i="345"/>
  <c r="E15" i="345"/>
  <c r="C15" i="345"/>
  <c r="B15" i="345"/>
  <c r="U14" i="345"/>
  <c r="M14" i="345"/>
  <c r="U13" i="345"/>
  <c r="M13" i="345"/>
  <c r="U12" i="345"/>
  <c r="I12" i="345"/>
  <c r="G12" i="345"/>
  <c r="F12" i="345"/>
  <c r="E12" i="345"/>
  <c r="U11" i="345"/>
  <c r="I11" i="345"/>
  <c r="G11" i="345"/>
  <c r="F11" i="345"/>
  <c r="E11" i="345"/>
  <c r="C11" i="345"/>
  <c r="B11" i="345"/>
  <c r="U10" i="345"/>
  <c r="K10" i="345"/>
  <c r="U9" i="345"/>
  <c r="K9" i="345"/>
  <c r="U8" i="345"/>
  <c r="K8" i="345"/>
  <c r="I8" i="345"/>
  <c r="G8" i="345"/>
  <c r="F8" i="345"/>
  <c r="E8" i="345"/>
  <c r="U7" i="345"/>
  <c r="I7" i="345"/>
  <c r="G7" i="345"/>
  <c r="F7" i="345"/>
  <c r="E7" i="345"/>
  <c r="C7" i="345"/>
  <c r="B7" i="345"/>
  <c r="R4" i="345"/>
  <c r="G4" i="345"/>
  <c r="A4" i="345"/>
  <c r="F2" i="345"/>
  <c r="A1" i="345"/>
  <c r="R79" i="344"/>
  <c r="O79" i="344"/>
  <c r="F75" i="344"/>
  <c r="F74" i="344"/>
  <c r="F73" i="344"/>
  <c r="F72" i="344"/>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U15" i="344"/>
  <c r="I15" i="344"/>
  <c r="G15" i="344"/>
  <c r="F15" i="344"/>
  <c r="E15" i="344"/>
  <c r="C15" i="344"/>
  <c r="B15" i="344"/>
  <c r="U14" i="344"/>
  <c r="M14" i="344"/>
  <c r="U13" i="344"/>
  <c r="M13" i="344"/>
  <c r="U12" i="344"/>
  <c r="I12" i="344"/>
  <c r="G12" i="344"/>
  <c r="F12" i="344"/>
  <c r="E12" i="344"/>
  <c r="U11" i="344"/>
  <c r="I11" i="344"/>
  <c r="G11" i="344"/>
  <c r="F11" i="344"/>
  <c r="E11" i="344"/>
  <c r="C11" i="344"/>
  <c r="B11" i="344"/>
  <c r="U10" i="344"/>
  <c r="K10" i="344"/>
  <c r="U9" i="344"/>
  <c r="K9" i="344"/>
  <c r="U8" i="344"/>
  <c r="K8" i="344"/>
  <c r="I8" i="344"/>
  <c r="G8" i="344"/>
  <c r="F8" i="344"/>
  <c r="E8" i="344"/>
  <c r="U7" i="344"/>
  <c r="I7" i="344"/>
  <c r="G7" i="344"/>
  <c r="F7" i="344"/>
  <c r="E7" i="344"/>
  <c r="C7" i="344"/>
  <c r="B7" i="344"/>
  <c r="R4" i="344"/>
  <c r="G4" i="344"/>
  <c r="A4" i="344"/>
  <c r="F2" i="344"/>
  <c r="A1" i="344"/>
  <c r="O26" i="338"/>
  <c r="O25" i="338"/>
  <c r="O24" i="338"/>
  <c r="O23" i="338"/>
  <c r="O22" i="338"/>
  <c r="O21" i="338"/>
  <c r="O20" i="338"/>
  <c r="O19" i="338"/>
  <c r="O18" i="338"/>
  <c r="O17" i="338"/>
  <c r="O16" i="338"/>
  <c r="O15" i="338"/>
  <c r="O14" i="338"/>
  <c r="O13" i="338"/>
  <c r="O12" i="338"/>
  <c r="O11" i="338"/>
  <c r="O10" i="338"/>
  <c r="O9" i="338"/>
  <c r="O8" i="338"/>
  <c r="P5" i="338"/>
  <c r="L5" i="338"/>
  <c r="C5" i="338"/>
  <c r="A5" i="338"/>
  <c r="C2" i="338"/>
  <c r="A2" i="338"/>
  <c r="A1" i="338"/>
  <c r="R80" i="337"/>
  <c r="O80" i="337"/>
  <c r="H80" i="337"/>
  <c r="F80" i="337"/>
  <c r="H79" i="337"/>
  <c r="F79" i="337"/>
  <c r="H78" i="337"/>
  <c r="F78" i="337"/>
  <c r="H77" i="337"/>
  <c r="F77" i="337"/>
  <c r="H76" i="337"/>
  <c r="F76" i="337"/>
  <c r="H75" i="337"/>
  <c r="F75" i="337"/>
  <c r="H74" i="337"/>
  <c r="F74" i="337"/>
  <c r="H73" i="337"/>
  <c r="F73"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Q57"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Q41"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Q25"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U15" i="337"/>
  <c r="K15" i="337"/>
  <c r="I15" i="337"/>
  <c r="G15" i="337"/>
  <c r="F15" i="337"/>
  <c r="D15" i="337"/>
  <c r="C15" i="337"/>
  <c r="B15" i="337"/>
  <c r="U14" i="337"/>
  <c r="Q14" i="337"/>
  <c r="I14" i="337"/>
  <c r="G14" i="337"/>
  <c r="F14" i="337"/>
  <c r="D14" i="337"/>
  <c r="C14" i="337"/>
  <c r="B14" i="337"/>
  <c r="U13" i="337"/>
  <c r="K13" i="337"/>
  <c r="I13" i="337"/>
  <c r="G13" i="337"/>
  <c r="F13" i="337"/>
  <c r="D13" i="337"/>
  <c r="C13" i="337"/>
  <c r="B13" i="337"/>
  <c r="U12" i="337"/>
  <c r="M12" i="337"/>
  <c r="I12" i="337"/>
  <c r="G12" i="337"/>
  <c r="F12" i="337"/>
  <c r="D12" i="337"/>
  <c r="C12" i="337"/>
  <c r="B12" i="337"/>
  <c r="U11" i="337"/>
  <c r="K11" i="337"/>
  <c r="I11" i="337"/>
  <c r="G11" i="337"/>
  <c r="F11" i="337"/>
  <c r="D11" i="337"/>
  <c r="C11" i="337"/>
  <c r="B11" i="337"/>
  <c r="U10" i="337"/>
  <c r="O10" i="337"/>
  <c r="I10" i="337"/>
  <c r="G10" i="337"/>
  <c r="F10" i="337"/>
  <c r="D10" i="337"/>
  <c r="C10" i="337"/>
  <c r="B10" i="337"/>
  <c r="U9" i="337"/>
  <c r="K9" i="337"/>
  <c r="I9" i="337"/>
  <c r="G9" i="337"/>
  <c r="F9" i="337"/>
  <c r="D9" i="337"/>
  <c r="C9" i="337"/>
  <c r="B9" i="337"/>
  <c r="U8" i="337"/>
  <c r="M8" i="337"/>
  <c r="I8" i="337"/>
  <c r="G8" i="337"/>
  <c r="F8" i="337"/>
  <c r="D8" i="337"/>
  <c r="C8" i="337"/>
  <c r="B8" i="337"/>
  <c r="U7" i="337"/>
  <c r="K7" i="337"/>
  <c r="I7" i="337"/>
  <c r="G7" i="337"/>
  <c r="F7" i="337"/>
  <c r="D7" i="337"/>
  <c r="C7" i="337"/>
  <c r="B7" i="337"/>
  <c r="Q6" i="337"/>
  <c r="O6" i="337"/>
  <c r="M6" i="337"/>
  <c r="K6" i="337"/>
  <c r="F6" i="337"/>
  <c r="Y5" i="337"/>
  <c r="R4" i="337"/>
  <c r="G4" i="337"/>
  <c r="A4" i="337"/>
  <c r="Y3" i="337"/>
  <c r="E2" i="337"/>
  <c r="AH1" i="337"/>
  <c r="AG1" i="337"/>
  <c r="AF1" i="337"/>
  <c r="AE1" i="337"/>
  <c r="AD1" i="337"/>
  <c r="AC1" i="337"/>
  <c r="AB1" i="337"/>
  <c r="A1" i="337"/>
  <c r="R79" i="336"/>
  <c r="O79" i="336"/>
  <c r="F79" i="336"/>
  <c r="F78" i="336"/>
  <c r="F77" i="336"/>
  <c r="F76" i="336"/>
  <c r="F75" i="336"/>
  <c r="F74" i="336"/>
  <c r="F73" i="336"/>
  <c r="F72"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Q41"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U15" i="336"/>
  <c r="I15" i="336"/>
  <c r="G15" i="336"/>
  <c r="F15" i="336"/>
  <c r="D15" i="336"/>
  <c r="C15" i="336"/>
  <c r="B15" i="336"/>
  <c r="U14" i="336"/>
  <c r="O14" i="336"/>
  <c r="U13" i="336"/>
  <c r="I13" i="336"/>
  <c r="G13" i="336"/>
  <c r="F13" i="336"/>
  <c r="D13" i="336"/>
  <c r="C13" i="336"/>
  <c r="B13" i="336"/>
  <c r="U12" i="336"/>
  <c r="K12" i="336"/>
  <c r="U11" i="336"/>
  <c r="I11" i="336"/>
  <c r="G11" i="336"/>
  <c r="F11" i="336"/>
  <c r="D11" i="336"/>
  <c r="C11" i="336"/>
  <c r="B11" i="336"/>
  <c r="U10" i="336"/>
  <c r="M10" i="336"/>
  <c r="U9" i="336"/>
  <c r="I9" i="336"/>
  <c r="G9" i="336"/>
  <c r="F9" i="336"/>
  <c r="D9" i="336"/>
  <c r="C9" i="336"/>
  <c r="B9" i="336"/>
  <c r="U8" i="336"/>
  <c r="K8" i="336"/>
  <c r="U7" i="336"/>
  <c r="I7" i="336"/>
  <c r="G7" i="336"/>
  <c r="F7" i="336"/>
  <c r="D7" i="336"/>
  <c r="C7" i="336"/>
  <c r="B7" i="336"/>
  <c r="Q6" i="336"/>
  <c r="O6" i="336"/>
  <c r="M6" i="336"/>
  <c r="K6" i="336"/>
  <c r="F6" i="336"/>
  <c r="Y5" i="336"/>
  <c r="R4" i="336"/>
  <c r="G4" i="336"/>
  <c r="A4" i="336"/>
  <c r="Y3" i="336"/>
  <c r="E2" i="336"/>
  <c r="AH1" i="336"/>
  <c r="AG1" i="336"/>
  <c r="AF1" i="336"/>
  <c r="AE1" i="336"/>
  <c r="AD1" i="336"/>
  <c r="AC1" i="336"/>
  <c r="AB1" i="336"/>
  <c r="A1" i="336"/>
  <c r="R57" i="335"/>
  <c r="O57" i="335"/>
  <c r="F53" i="335"/>
  <c r="F52" i="335"/>
  <c r="F51" i="335"/>
  <c r="F50" i="335"/>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U15" i="335"/>
  <c r="I15" i="335"/>
  <c r="G15" i="335"/>
  <c r="F15" i="335"/>
  <c r="D15" i="335"/>
  <c r="C15" i="335"/>
  <c r="B15" i="335"/>
  <c r="U14" i="335"/>
  <c r="O14" i="335"/>
  <c r="U13" i="335"/>
  <c r="I13" i="335"/>
  <c r="G13" i="335"/>
  <c r="F13" i="335"/>
  <c r="D13" i="335"/>
  <c r="C13" i="335"/>
  <c r="B13" i="335"/>
  <c r="U12" i="335"/>
  <c r="K12" i="335"/>
  <c r="U11" i="335"/>
  <c r="I11" i="335"/>
  <c r="G11" i="335"/>
  <c r="F11" i="335"/>
  <c r="D11" i="335"/>
  <c r="C11" i="335"/>
  <c r="B11" i="335"/>
  <c r="U10" i="335"/>
  <c r="M10" i="335"/>
  <c r="U9" i="335"/>
  <c r="I9" i="335"/>
  <c r="G9" i="335"/>
  <c r="F9" i="335"/>
  <c r="D9" i="335"/>
  <c r="C9" i="335"/>
  <c r="B9" i="335"/>
  <c r="U8" i="335"/>
  <c r="K8" i="335"/>
  <c r="U7" i="335"/>
  <c r="I7" i="335"/>
  <c r="G7" i="335"/>
  <c r="F7" i="335"/>
  <c r="D7" i="335"/>
  <c r="C7" i="335"/>
  <c r="B7" i="335"/>
  <c r="Q6" i="335"/>
  <c r="O6" i="335"/>
  <c r="M6" i="335"/>
  <c r="K6" i="335"/>
  <c r="F6" i="335"/>
  <c r="Y5" i="335"/>
  <c r="R4" i="335"/>
  <c r="G4" i="335"/>
  <c r="A4" i="335"/>
  <c r="Y3" i="335"/>
  <c r="E2" i="335"/>
  <c r="AH1" i="335"/>
  <c r="AG1" i="335"/>
  <c r="AF1" i="335"/>
  <c r="AE1" i="335"/>
  <c r="AD1" i="335"/>
  <c r="AC1" i="335"/>
  <c r="AB1" i="335"/>
  <c r="A1" i="335"/>
  <c r="R62" i="334"/>
  <c r="O62" i="334"/>
  <c r="F56" i="334"/>
  <c r="F55" i="334"/>
  <c r="I21" i="334"/>
  <c r="G21" i="334"/>
  <c r="F21" i="334"/>
  <c r="D21" i="334"/>
  <c r="C21" i="334"/>
  <c r="B21" i="334"/>
  <c r="K20" i="334"/>
  <c r="I19" i="334"/>
  <c r="G19" i="334"/>
  <c r="F19" i="334"/>
  <c r="D19" i="334"/>
  <c r="C19" i="334"/>
  <c r="B19" i="334"/>
  <c r="M18" i="334"/>
  <c r="I17" i="334"/>
  <c r="G17" i="334"/>
  <c r="F17" i="334"/>
  <c r="D17" i="334"/>
  <c r="C17" i="334"/>
  <c r="B17" i="334"/>
  <c r="U16" i="334"/>
  <c r="K16" i="334"/>
  <c r="U15" i="334"/>
  <c r="I15" i="334"/>
  <c r="G15" i="334"/>
  <c r="F15" i="334"/>
  <c r="D15" i="334"/>
  <c r="C15" i="334"/>
  <c r="B15" i="334"/>
  <c r="U14" i="334"/>
  <c r="O14" i="334"/>
  <c r="U13" i="334"/>
  <c r="I13" i="334"/>
  <c r="G13" i="334"/>
  <c r="F13" i="334"/>
  <c r="D13" i="334"/>
  <c r="C13" i="334"/>
  <c r="B13" i="334"/>
  <c r="U12" i="334"/>
  <c r="K12" i="334"/>
  <c r="U11" i="334"/>
  <c r="I11" i="334"/>
  <c r="G11" i="334"/>
  <c r="F11" i="334"/>
  <c r="D11" i="334"/>
  <c r="C11" i="334"/>
  <c r="B11" i="334"/>
  <c r="U10" i="334"/>
  <c r="M10" i="334"/>
  <c r="U9" i="334"/>
  <c r="I9" i="334"/>
  <c r="G9" i="334"/>
  <c r="F9" i="334"/>
  <c r="D9" i="334"/>
  <c r="C9" i="334"/>
  <c r="B9" i="334"/>
  <c r="U8" i="334"/>
  <c r="K8" i="334"/>
  <c r="U7" i="334"/>
  <c r="I7" i="334"/>
  <c r="G7" i="334"/>
  <c r="F7" i="334"/>
  <c r="D7" i="334"/>
  <c r="C7" i="334"/>
  <c r="B7" i="334"/>
  <c r="O6" i="334"/>
  <c r="M6" i="334"/>
  <c r="K6" i="334"/>
  <c r="F6" i="334"/>
  <c r="Y5" i="334"/>
  <c r="R4" i="334"/>
  <c r="G4" i="334"/>
  <c r="A4" i="334"/>
  <c r="Y3" i="334"/>
  <c r="E2" i="334"/>
  <c r="AH1" i="334"/>
  <c r="AG1" i="334"/>
  <c r="AF1" i="334"/>
  <c r="AE1" i="334"/>
  <c r="AD1" i="334"/>
  <c r="AC1" i="334"/>
  <c r="AB1" i="334"/>
  <c r="A1" i="334"/>
  <c r="K53" i="333"/>
  <c r="R47" i="333"/>
  <c r="E47" i="333"/>
  <c r="E46" i="333"/>
  <c r="F43" i="333"/>
  <c r="C43" i="333"/>
  <c r="F41" i="333"/>
  <c r="C41" i="333"/>
  <c r="F39" i="333"/>
  <c r="C39" i="333"/>
  <c r="F37" i="333"/>
  <c r="C37" i="333"/>
  <c r="B34" i="333"/>
  <c r="B33" i="333"/>
  <c r="B32" i="333"/>
  <c r="B31" i="333"/>
  <c r="J30" i="333"/>
  <c r="H30" i="333"/>
  <c r="F30" i="333"/>
  <c r="D30" i="333"/>
  <c r="B28" i="333"/>
  <c r="B27" i="333"/>
  <c r="B26" i="333"/>
  <c r="B25" i="333"/>
  <c r="J24" i="333"/>
  <c r="H24" i="333"/>
  <c r="F24" i="333"/>
  <c r="D24" i="333"/>
  <c r="L21" i="333"/>
  <c r="I21" i="333"/>
  <c r="G21" i="333"/>
  <c r="E21" i="333"/>
  <c r="D21" i="333"/>
  <c r="C21" i="333"/>
  <c r="L19" i="333"/>
  <c r="I19" i="333"/>
  <c r="G19" i="333"/>
  <c r="E19" i="333"/>
  <c r="D19" i="333"/>
  <c r="C19" i="333"/>
  <c r="L17" i="333"/>
  <c r="I17" i="333"/>
  <c r="G17" i="333"/>
  <c r="E17" i="333"/>
  <c r="D17" i="333"/>
  <c r="C17" i="333"/>
  <c r="L15" i="333"/>
  <c r="I15" i="333"/>
  <c r="G15" i="333"/>
  <c r="E15" i="333"/>
  <c r="D15" i="333"/>
  <c r="C15" i="333"/>
  <c r="L13" i="333"/>
  <c r="I13" i="333"/>
  <c r="G13" i="333"/>
  <c r="E13" i="333"/>
  <c r="D13" i="333"/>
  <c r="C13" i="333"/>
  <c r="L11" i="333"/>
  <c r="I11" i="333"/>
  <c r="G11" i="333"/>
  <c r="E11" i="333"/>
  <c r="D11" i="333"/>
  <c r="C11" i="333"/>
  <c r="L9" i="333"/>
  <c r="I9" i="333"/>
  <c r="G9" i="333"/>
  <c r="E9" i="333"/>
  <c r="D9" i="333"/>
  <c r="C9" i="333"/>
  <c r="L7" i="333"/>
  <c r="I7" i="333"/>
  <c r="G7" i="333"/>
  <c r="E7" i="333"/>
  <c r="D7" i="333"/>
  <c r="C7" i="333"/>
  <c r="Y5" i="333"/>
  <c r="L4" i="333"/>
  <c r="E4" i="333"/>
  <c r="A4" i="333"/>
  <c r="Y3" i="333"/>
  <c r="E2" i="333"/>
  <c r="AK1" i="333"/>
  <c r="AJ1" i="333"/>
  <c r="AI1" i="333"/>
  <c r="AH1" i="333"/>
  <c r="AG1" i="333"/>
  <c r="AF1" i="333"/>
  <c r="AE1" i="333"/>
  <c r="AD1" i="333"/>
  <c r="AC1" i="333"/>
  <c r="AB1" i="333"/>
  <c r="A1" i="333"/>
  <c r="K49" i="332"/>
  <c r="R44" i="332"/>
  <c r="E43" i="332"/>
  <c r="E42" i="332"/>
  <c r="F38" i="332"/>
  <c r="C38" i="332"/>
  <c r="F36" i="332"/>
  <c r="C36" i="332"/>
  <c r="F34" i="332"/>
  <c r="C34" i="332"/>
  <c r="B31" i="332"/>
  <c r="B30" i="332"/>
  <c r="B29" i="332"/>
  <c r="B28" i="332"/>
  <c r="J27" i="332"/>
  <c r="H27" i="332"/>
  <c r="F27" i="332"/>
  <c r="D27" i="332"/>
  <c r="B25" i="332"/>
  <c r="B24" i="332"/>
  <c r="B23" i="332"/>
  <c r="H22" i="332"/>
  <c r="F22" i="332"/>
  <c r="D22" i="332"/>
  <c r="L19" i="332"/>
  <c r="I19" i="332"/>
  <c r="G19" i="332"/>
  <c r="E19" i="332"/>
  <c r="D19" i="332"/>
  <c r="C19" i="332"/>
  <c r="L17" i="332"/>
  <c r="I17" i="332"/>
  <c r="G17" i="332"/>
  <c r="E17" i="332"/>
  <c r="D17" i="332"/>
  <c r="C17" i="332"/>
  <c r="L15" i="332"/>
  <c r="I15" i="332"/>
  <c r="G15" i="332"/>
  <c r="E15" i="332"/>
  <c r="D15" i="332"/>
  <c r="C15" i="332"/>
  <c r="L13" i="332"/>
  <c r="I13" i="332"/>
  <c r="G13" i="332"/>
  <c r="E13" i="332"/>
  <c r="D13" i="332"/>
  <c r="C13" i="332"/>
  <c r="L11" i="332"/>
  <c r="I11" i="332"/>
  <c r="G11" i="332"/>
  <c r="E11" i="332"/>
  <c r="D11" i="332"/>
  <c r="C11" i="332"/>
  <c r="L9" i="332"/>
  <c r="I9" i="332"/>
  <c r="G9" i="332"/>
  <c r="E9" i="332"/>
  <c r="D9" i="332"/>
  <c r="C9" i="332"/>
  <c r="L7" i="332"/>
  <c r="I7" i="332"/>
  <c r="G7" i="332"/>
  <c r="E7" i="332"/>
  <c r="D7" i="332"/>
  <c r="C7" i="332"/>
  <c r="Y5" i="332"/>
  <c r="L4" i="332"/>
  <c r="E4" i="332"/>
  <c r="A4" i="332"/>
  <c r="Y3" i="332"/>
  <c r="E2" i="332"/>
  <c r="AK1" i="332"/>
  <c r="AJ1" i="332"/>
  <c r="AI1" i="332"/>
  <c r="AH1" i="332"/>
  <c r="AG1" i="332"/>
  <c r="AF1" i="332"/>
  <c r="AE1" i="332"/>
  <c r="AD1" i="332"/>
  <c r="AC1" i="332"/>
  <c r="AB1" i="332"/>
  <c r="A1" i="332"/>
  <c r="R47" i="331"/>
  <c r="K47" i="331"/>
  <c r="E41" i="331"/>
  <c r="E40" i="331"/>
  <c r="F36" i="331"/>
  <c r="C36" i="331"/>
  <c r="F34" i="331"/>
  <c r="C34" i="331"/>
  <c r="F32" i="331"/>
  <c r="C32" i="331"/>
  <c r="B30" i="331"/>
  <c r="B29" i="331"/>
  <c r="B28" i="331"/>
  <c r="H27" i="331"/>
  <c r="F27" i="331"/>
  <c r="D27" i="331"/>
  <c r="B25" i="331"/>
  <c r="B24" i="331"/>
  <c r="B23" i="331"/>
  <c r="H22" i="331"/>
  <c r="F22" i="331"/>
  <c r="D22" i="331"/>
  <c r="L17" i="331"/>
  <c r="I17" i="331"/>
  <c r="G17" i="331"/>
  <c r="E17" i="331"/>
  <c r="D17" i="331"/>
  <c r="C17" i="331"/>
  <c r="L15" i="331"/>
  <c r="I15" i="331"/>
  <c r="G15" i="331"/>
  <c r="E15" i="331"/>
  <c r="D15" i="331"/>
  <c r="C15" i="331"/>
  <c r="L13" i="331"/>
  <c r="I13" i="331"/>
  <c r="G13" i="331"/>
  <c r="E13" i="331"/>
  <c r="D13" i="331"/>
  <c r="C13" i="331"/>
  <c r="L11" i="331"/>
  <c r="I11" i="331"/>
  <c r="G11" i="331"/>
  <c r="E11" i="331"/>
  <c r="D11" i="331"/>
  <c r="C11" i="331"/>
  <c r="L9" i="331"/>
  <c r="I9" i="331"/>
  <c r="G9" i="331"/>
  <c r="E9" i="331"/>
  <c r="D9" i="331"/>
  <c r="C9" i="331"/>
  <c r="L7" i="331"/>
  <c r="I7" i="331"/>
  <c r="G7" i="331"/>
  <c r="E7" i="331"/>
  <c r="D7" i="331"/>
  <c r="C7" i="331"/>
  <c r="Y5" i="331"/>
  <c r="L4" i="331"/>
  <c r="E4" i="331"/>
  <c r="A4" i="331"/>
  <c r="Y3" i="331"/>
  <c r="E2" i="331"/>
  <c r="AK1" i="331"/>
  <c r="AJ1" i="331"/>
  <c r="AI1" i="331"/>
  <c r="AH1" i="331"/>
  <c r="AG1" i="331"/>
  <c r="AF1" i="331"/>
  <c r="AE1" i="331"/>
  <c r="AD1" i="331"/>
  <c r="AC1" i="331"/>
  <c r="AB1" i="331"/>
  <c r="A1" i="331"/>
  <c r="K41" i="330"/>
  <c r="B23" i="330"/>
  <c r="B22" i="330"/>
  <c r="B21" i="330"/>
  <c r="B20" i="330"/>
  <c r="B19" i="330"/>
  <c r="L18" i="330"/>
  <c r="J18" i="330"/>
  <c r="H18" i="330"/>
  <c r="F18" i="330"/>
  <c r="D18" i="330"/>
  <c r="L15" i="330"/>
  <c r="I15" i="330"/>
  <c r="G15" i="330"/>
  <c r="E15" i="330"/>
  <c r="D15" i="330"/>
  <c r="C15" i="330"/>
  <c r="L13" i="330"/>
  <c r="I13" i="330"/>
  <c r="G13" i="330"/>
  <c r="E13" i="330"/>
  <c r="D13" i="330"/>
  <c r="C13" i="330"/>
  <c r="L11" i="330"/>
  <c r="I11" i="330"/>
  <c r="G11" i="330"/>
  <c r="E11" i="330"/>
  <c r="D11" i="330"/>
  <c r="C11" i="330"/>
  <c r="L9" i="330"/>
  <c r="I9" i="330"/>
  <c r="G9" i="330"/>
  <c r="E9" i="330"/>
  <c r="D9" i="330"/>
  <c r="C9" i="330"/>
  <c r="L7" i="330"/>
  <c r="I7" i="330"/>
  <c r="G7" i="330"/>
  <c r="E7" i="330"/>
  <c r="D7" i="330"/>
  <c r="C7" i="330"/>
  <c r="Y5" i="330"/>
  <c r="L4" i="330"/>
  <c r="E4" i="330"/>
  <c r="A4" i="330"/>
  <c r="Y3" i="330"/>
  <c r="E2" i="330"/>
  <c r="AK1" i="330"/>
  <c r="AJ1" i="330"/>
  <c r="AI1" i="330"/>
  <c r="AH1" i="330"/>
  <c r="AG1" i="330"/>
  <c r="AF1" i="330"/>
  <c r="AE1" i="330"/>
  <c r="AD1" i="330"/>
  <c r="AC1" i="330"/>
  <c r="AB1" i="330"/>
  <c r="A1" i="330"/>
  <c r="K41" i="329"/>
  <c r="B22" i="329"/>
  <c r="B21" i="329"/>
  <c r="B20" i="329"/>
  <c r="B19" i="329"/>
  <c r="J18" i="329"/>
  <c r="H18" i="329"/>
  <c r="F18" i="329"/>
  <c r="D18" i="329"/>
  <c r="L13" i="329"/>
  <c r="I13" i="329"/>
  <c r="G13" i="329"/>
  <c r="E13" i="329"/>
  <c r="D13" i="329"/>
  <c r="C13" i="329"/>
  <c r="L11" i="329"/>
  <c r="I11" i="329"/>
  <c r="G11" i="329"/>
  <c r="E11" i="329"/>
  <c r="D11" i="329"/>
  <c r="C11" i="329"/>
  <c r="L9" i="329"/>
  <c r="I9" i="329"/>
  <c r="G9" i="329"/>
  <c r="E9" i="329"/>
  <c r="D9" i="329"/>
  <c r="C9" i="329"/>
  <c r="L7" i="329"/>
  <c r="I7" i="329"/>
  <c r="G7" i="329"/>
  <c r="E7" i="329"/>
  <c r="D7" i="329"/>
  <c r="C7" i="329"/>
  <c r="Y5" i="329"/>
  <c r="M4" i="329"/>
  <c r="E4" i="329"/>
  <c r="A4" i="329"/>
  <c r="Y3" i="329"/>
  <c r="E2" i="329"/>
  <c r="AK1" i="329"/>
  <c r="AJ1" i="329"/>
  <c r="AI1" i="329"/>
  <c r="AH1" i="329"/>
  <c r="AG1" i="329"/>
  <c r="AF1" i="329"/>
  <c r="AE1" i="329"/>
  <c r="AD1" i="329"/>
  <c r="AC1" i="329"/>
  <c r="AB1" i="329"/>
  <c r="A1" i="329"/>
  <c r="K41" i="328"/>
  <c r="B21" i="328"/>
  <c r="B20" i="328"/>
  <c r="B19" i="328"/>
  <c r="H18" i="328"/>
  <c r="F18" i="328"/>
  <c r="D18" i="328"/>
  <c r="L11" i="328"/>
  <c r="I11" i="328"/>
  <c r="G11" i="328"/>
  <c r="E11" i="328"/>
  <c r="D11" i="328"/>
  <c r="C11" i="328"/>
  <c r="L9" i="328"/>
  <c r="I9" i="328"/>
  <c r="G9" i="328"/>
  <c r="E9" i="328"/>
  <c r="D9" i="328"/>
  <c r="C9" i="328"/>
  <c r="L7" i="328"/>
  <c r="I7" i="328"/>
  <c r="G7" i="328"/>
  <c r="E7" i="328"/>
  <c r="D7" i="328"/>
  <c r="C7" i="328"/>
  <c r="Y5" i="328"/>
  <c r="L4" i="328"/>
  <c r="E4" i="328"/>
  <c r="A4" i="328"/>
  <c r="Y3" i="328"/>
  <c r="E2" i="328"/>
  <c r="AK1" i="328"/>
  <c r="AJ1" i="328"/>
  <c r="AI1" i="328"/>
  <c r="AH1" i="328"/>
  <c r="AG1" i="328"/>
  <c r="AF1" i="328"/>
  <c r="AE1" i="328"/>
  <c r="AD1" i="328"/>
  <c r="AC1" i="328"/>
  <c r="AB1" i="328"/>
  <c r="A1" i="328"/>
  <c r="P156" i="327"/>
  <c r="M156" i="327"/>
  <c r="L156" i="327"/>
  <c r="K156" i="327"/>
  <c r="J156" i="327"/>
  <c r="P155" i="327"/>
  <c r="M155" i="327"/>
  <c r="L155" i="327"/>
  <c r="K155" i="327"/>
  <c r="J155" i="327"/>
  <c r="P154" i="327"/>
  <c r="M154" i="327"/>
  <c r="L154" i="327"/>
  <c r="K154" i="327"/>
  <c r="J154" i="327"/>
  <c r="P153" i="327"/>
  <c r="M153" i="327"/>
  <c r="L153" i="327"/>
  <c r="K153" i="327"/>
  <c r="J153" i="327"/>
  <c r="P152" i="327"/>
  <c r="M152" i="327"/>
  <c r="L152" i="327"/>
  <c r="K152" i="327"/>
  <c r="J152" i="327"/>
  <c r="P151" i="327"/>
  <c r="M151" i="327"/>
  <c r="L151" i="327"/>
  <c r="K151" i="327"/>
  <c r="J151" i="327"/>
  <c r="P150" i="327"/>
  <c r="M150" i="327"/>
  <c r="L150" i="327"/>
  <c r="K150" i="327"/>
  <c r="J150" i="327"/>
  <c r="P149" i="327"/>
  <c r="M149" i="327"/>
  <c r="L149" i="327"/>
  <c r="K149" i="327"/>
  <c r="J149" i="327"/>
  <c r="P148" i="327"/>
  <c r="M148" i="327"/>
  <c r="L148" i="327"/>
  <c r="K148" i="327"/>
  <c r="J148" i="327"/>
  <c r="P147" i="327"/>
  <c r="M147" i="327"/>
  <c r="L147" i="327"/>
  <c r="K147" i="327"/>
  <c r="J147" i="327"/>
  <c r="P146" i="327"/>
  <c r="M146" i="327"/>
  <c r="L146" i="327"/>
  <c r="K146" i="327"/>
  <c r="J146" i="327"/>
  <c r="P145" i="327"/>
  <c r="M145" i="327"/>
  <c r="L145" i="327"/>
  <c r="K145" i="327"/>
  <c r="J145" i="327"/>
  <c r="P144" i="327"/>
  <c r="M144" i="327"/>
  <c r="L144" i="327"/>
  <c r="K144" i="327"/>
  <c r="J144" i="327"/>
  <c r="P143" i="327"/>
  <c r="M143" i="327"/>
  <c r="L143" i="327"/>
  <c r="K143" i="327"/>
  <c r="J143" i="327"/>
  <c r="P142" i="327"/>
  <c r="M142" i="327"/>
  <c r="L142" i="327"/>
  <c r="K142" i="327"/>
  <c r="J142" i="327"/>
  <c r="P141" i="327"/>
  <c r="M141" i="327"/>
  <c r="L141" i="327"/>
  <c r="K141" i="327"/>
  <c r="J141" i="327"/>
  <c r="P140" i="327"/>
  <c r="M140" i="327"/>
  <c r="L140" i="327"/>
  <c r="K140" i="327"/>
  <c r="J140" i="327"/>
  <c r="P139" i="327"/>
  <c r="M139" i="327"/>
  <c r="L139" i="327"/>
  <c r="K139" i="327"/>
  <c r="J139" i="327"/>
  <c r="P138" i="327"/>
  <c r="M138" i="327"/>
  <c r="L138" i="327"/>
  <c r="K138" i="327"/>
  <c r="J138" i="327"/>
  <c r="P137" i="327"/>
  <c r="M137" i="327"/>
  <c r="L137" i="327"/>
  <c r="K137" i="327"/>
  <c r="J137" i="327"/>
  <c r="P136" i="327"/>
  <c r="M136" i="327"/>
  <c r="L136" i="327"/>
  <c r="K136" i="327"/>
  <c r="J136" i="327"/>
  <c r="P135" i="327"/>
  <c r="M135" i="327"/>
  <c r="L135" i="327"/>
  <c r="K135" i="327"/>
  <c r="J135" i="327"/>
  <c r="P134" i="327"/>
  <c r="M134" i="327"/>
  <c r="L134" i="327"/>
  <c r="K134" i="327"/>
  <c r="J134" i="327"/>
  <c r="P133" i="327"/>
  <c r="M133" i="327"/>
  <c r="L133" i="327"/>
  <c r="K133" i="327"/>
  <c r="J133" i="327"/>
  <c r="P132" i="327"/>
  <c r="M132" i="327"/>
  <c r="L132" i="327"/>
  <c r="K132" i="327"/>
  <c r="J132" i="327"/>
  <c r="P131" i="327"/>
  <c r="M131" i="327"/>
  <c r="L131" i="327"/>
  <c r="K131" i="327"/>
  <c r="J131" i="327"/>
  <c r="P130" i="327"/>
  <c r="M130" i="327"/>
  <c r="L130" i="327"/>
  <c r="K130" i="327"/>
  <c r="J130" i="327"/>
  <c r="P129" i="327"/>
  <c r="M129" i="327"/>
  <c r="L129" i="327"/>
  <c r="K129" i="327"/>
  <c r="J129" i="327"/>
  <c r="P128" i="327"/>
  <c r="M128" i="327"/>
  <c r="L128" i="327"/>
  <c r="K128" i="327"/>
  <c r="J128" i="327"/>
  <c r="P127" i="327"/>
  <c r="M127" i="327"/>
  <c r="L127" i="327"/>
  <c r="K127" i="327"/>
  <c r="J127" i="327"/>
  <c r="P126" i="327"/>
  <c r="M126" i="327"/>
  <c r="L126" i="327"/>
  <c r="K126" i="327"/>
  <c r="J126" i="327"/>
  <c r="P125" i="327"/>
  <c r="M125" i="327"/>
  <c r="L125" i="327"/>
  <c r="K125" i="327"/>
  <c r="J125" i="327"/>
  <c r="P124" i="327"/>
  <c r="M124" i="327"/>
  <c r="L124" i="327"/>
  <c r="K124" i="327"/>
  <c r="J124" i="327"/>
  <c r="P123" i="327"/>
  <c r="M123" i="327"/>
  <c r="L123" i="327"/>
  <c r="K123" i="327"/>
  <c r="J123" i="327"/>
  <c r="P122" i="327"/>
  <c r="M122" i="327"/>
  <c r="L122" i="327"/>
  <c r="K122" i="327"/>
  <c r="J122" i="327"/>
  <c r="P121" i="327"/>
  <c r="M121" i="327"/>
  <c r="L121" i="327"/>
  <c r="K121" i="327"/>
  <c r="J121" i="327"/>
  <c r="P120" i="327"/>
  <c r="M120" i="327"/>
  <c r="L120" i="327"/>
  <c r="K120" i="327"/>
  <c r="J120" i="327"/>
  <c r="P119" i="327"/>
  <c r="M119" i="327"/>
  <c r="L119" i="327"/>
  <c r="K119" i="327"/>
  <c r="J119" i="327"/>
  <c r="P118" i="327"/>
  <c r="M118" i="327"/>
  <c r="L118" i="327"/>
  <c r="K118" i="327"/>
  <c r="J118" i="327"/>
  <c r="P117" i="327"/>
  <c r="M117" i="327"/>
  <c r="L117" i="327"/>
  <c r="K117" i="327"/>
  <c r="J117" i="327"/>
  <c r="P116" i="327"/>
  <c r="M116" i="327"/>
  <c r="L116" i="327"/>
  <c r="K116" i="327"/>
  <c r="J116" i="327"/>
  <c r="P115" i="327"/>
  <c r="M115" i="327"/>
  <c r="L115" i="327"/>
  <c r="K115" i="327"/>
  <c r="J115" i="327"/>
  <c r="P114" i="327"/>
  <c r="M114" i="327"/>
  <c r="L114" i="327"/>
  <c r="K114" i="327"/>
  <c r="J114" i="327"/>
  <c r="P113" i="327"/>
  <c r="M113" i="327"/>
  <c r="L113" i="327"/>
  <c r="K113" i="327"/>
  <c r="J113" i="327"/>
  <c r="P112" i="327"/>
  <c r="M112" i="327"/>
  <c r="L112" i="327"/>
  <c r="K112" i="327"/>
  <c r="J112" i="327"/>
  <c r="P111" i="327"/>
  <c r="M111" i="327"/>
  <c r="L111" i="327"/>
  <c r="K111" i="327"/>
  <c r="J111" i="327"/>
  <c r="P110" i="327"/>
  <c r="M110" i="327"/>
  <c r="L110" i="327"/>
  <c r="K110" i="327"/>
  <c r="J110" i="327"/>
  <c r="P109" i="327"/>
  <c r="M109" i="327"/>
  <c r="L109" i="327"/>
  <c r="K109" i="327"/>
  <c r="J109" i="327"/>
  <c r="P108" i="327"/>
  <c r="M108" i="327"/>
  <c r="L108" i="327"/>
  <c r="K108" i="327"/>
  <c r="J108" i="327"/>
  <c r="P107" i="327"/>
  <c r="M107" i="327"/>
  <c r="L107" i="327"/>
  <c r="K107" i="327"/>
  <c r="J107" i="327"/>
  <c r="P106" i="327"/>
  <c r="M106" i="327"/>
  <c r="L106" i="327"/>
  <c r="K106" i="327"/>
  <c r="J106" i="327"/>
  <c r="P105" i="327"/>
  <c r="M105" i="327"/>
  <c r="L105" i="327"/>
  <c r="K105" i="327"/>
  <c r="J105" i="327"/>
  <c r="P104" i="327"/>
  <c r="M104" i="327"/>
  <c r="L104" i="327"/>
  <c r="K104" i="327"/>
  <c r="J104" i="327"/>
  <c r="P103" i="327"/>
  <c r="M103" i="327"/>
  <c r="L103" i="327"/>
  <c r="K103" i="327"/>
  <c r="J103" i="327"/>
  <c r="P102" i="327"/>
  <c r="M102" i="327"/>
  <c r="L102" i="327"/>
  <c r="K102" i="327"/>
  <c r="J102" i="327"/>
  <c r="P101" i="327"/>
  <c r="M101" i="327"/>
  <c r="L101" i="327"/>
  <c r="K101" i="327"/>
  <c r="J101" i="327"/>
  <c r="P100" i="327"/>
  <c r="M100" i="327"/>
  <c r="L100" i="327"/>
  <c r="K100" i="327"/>
  <c r="J100" i="327"/>
  <c r="P99" i="327"/>
  <c r="M99" i="327"/>
  <c r="L99" i="327"/>
  <c r="K99" i="327"/>
  <c r="J99" i="327"/>
  <c r="P98" i="327"/>
  <c r="M98" i="327"/>
  <c r="L98" i="327"/>
  <c r="K98" i="327"/>
  <c r="J98" i="327"/>
  <c r="P97" i="327"/>
  <c r="M97" i="327"/>
  <c r="L97" i="327"/>
  <c r="K97" i="327"/>
  <c r="J97" i="327"/>
  <c r="P96" i="327"/>
  <c r="M96" i="327"/>
  <c r="L96" i="327"/>
  <c r="K96" i="327"/>
  <c r="J96" i="327"/>
  <c r="P95" i="327"/>
  <c r="M95" i="327"/>
  <c r="L95" i="327"/>
  <c r="K95" i="327"/>
  <c r="J95" i="327"/>
  <c r="P94" i="327"/>
  <c r="M94" i="327"/>
  <c r="L94" i="327"/>
  <c r="K94" i="327"/>
  <c r="J94" i="327"/>
  <c r="P93" i="327"/>
  <c r="M93" i="327"/>
  <c r="L93" i="327"/>
  <c r="K93" i="327"/>
  <c r="J93" i="327"/>
  <c r="P92" i="327"/>
  <c r="M92" i="327"/>
  <c r="L92" i="327"/>
  <c r="K92" i="327"/>
  <c r="J92" i="327"/>
  <c r="P91" i="327"/>
  <c r="M91" i="327"/>
  <c r="L91" i="327"/>
  <c r="K91" i="327"/>
  <c r="J91" i="327"/>
  <c r="P90" i="327"/>
  <c r="M90" i="327"/>
  <c r="L90" i="327"/>
  <c r="K90" i="327"/>
  <c r="J90" i="327"/>
  <c r="P89" i="327"/>
  <c r="M89" i="327"/>
  <c r="L89" i="327"/>
  <c r="K89" i="327"/>
  <c r="J89" i="327"/>
  <c r="P88" i="327"/>
  <c r="M88" i="327"/>
  <c r="L88" i="327"/>
  <c r="K88" i="327"/>
  <c r="J88" i="327"/>
  <c r="P87" i="327"/>
  <c r="M87" i="327"/>
  <c r="L87" i="327"/>
  <c r="K87" i="327"/>
  <c r="J87" i="327"/>
  <c r="P86" i="327"/>
  <c r="M86" i="327"/>
  <c r="L86" i="327"/>
  <c r="K86" i="327"/>
  <c r="J86" i="327"/>
  <c r="P85" i="327"/>
  <c r="M85" i="327"/>
  <c r="L85" i="327"/>
  <c r="K85" i="327"/>
  <c r="J85" i="327"/>
  <c r="P84" i="327"/>
  <c r="M84" i="327"/>
  <c r="L84" i="327"/>
  <c r="K84" i="327"/>
  <c r="J84" i="327"/>
  <c r="P83" i="327"/>
  <c r="M83" i="327"/>
  <c r="L83" i="327"/>
  <c r="K83" i="327"/>
  <c r="J83" i="327"/>
  <c r="P82" i="327"/>
  <c r="M82" i="327"/>
  <c r="L82" i="327"/>
  <c r="K82" i="327"/>
  <c r="J82" i="327"/>
  <c r="P81" i="327"/>
  <c r="M81" i="327"/>
  <c r="L81" i="327"/>
  <c r="K81" i="327"/>
  <c r="J81" i="327"/>
  <c r="P80" i="327"/>
  <c r="M80" i="327"/>
  <c r="L80" i="327"/>
  <c r="K80" i="327"/>
  <c r="J80" i="327"/>
  <c r="P79" i="327"/>
  <c r="M79" i="327"/>
  <c r="L79" i="327"/>
  <c r="K79" i="327"/>
  <c r="J79" i="327"/>
  <c r="P78" i="327"/>
  <c r="M78" i="327"/>
  <c r="L78" i="327"/>
  <c r="K78" i="327"/>
  <c r="J78" i="327"/>
  <c r="P77" i="327"/>
  <c r="M77" i="327"/>
  <c r="L77" i="327"/>
  <c r="K77" i="327"/>
  <c r="J77" i="327"/>
  <c r="P76" i="327"/>
  <c r="M76" i="327"/>
  <c r="L76" i="327"/>
  <c r="K76" i="327"/>
  <c r="J76" i="327"/>
  <c r="P75" i="327"/>
  <c r="M75" i="327"/>
  <c r="L75" i="327"/>
  <c r="K75" i="327"/>
  <c r="J75" i="327"/>
  <c r="P74" i="327"/>
  <c r="M74" i="327"/>
  <c r="L74" i="327"/>
  <c r="K74" i="327"/>
  <c r="J74" i="327"/>
  <c r="P73" i="327"/>
  <c r="M73" i="327"/>
  <c r="L73" i="327"/>
  <c r="K73" i="327"/>
  <c r="J73" i="327"/>
  <c r="P72" i="327"/>
  <c r="M72" i="327"/>
  <c r="L72" i="327"/>
  <c r="K72" i="327"/>
  <c r="J72" i="327"/>
  <c r="P71" i="327"/>
  <c r="M71" i="327"/>
  <c r="L71" i="327"/>
  <c r="K71" i="327"/>
  <c r="J71" i="327"/>
  <c r="P70" i="327"/>
  <c r="M70" i="327"/>
  <c r="L70" i="327"/>
  <c r="K70" i="327"/>
  <c r="J70" i="327"/>
  <c r="P69" i="327"/>
  <c r="M69" i="327"/>
  <c r="L69" i="327"/>
  <c r="K69" i="327"/>
  <c r="J69" i="327"/>
  <c r="P68" i="327"/>
  <c r="M68" i="327"/>
  <c r="L68" i="327"/>
  <c r="K68" i="327"/>
  <c r="J68" i="327"/>
  <c r="P67" i="327"/>
  <c r="M67" i="327"/>
  <c r="L67" i="327"/>
  <c r="K67" i="327"/>
  <c r="J67" i="327"/>
  <c r="P66" i="327"/>
  <c r="M66" i="327"/>
  <c r="L66" i="327"/>
  <c r="K66" i="327"/>
  <c r="J66" i="327"/>
  <c r="P65" i="327"/>
  <c r="M65" i="327"/>
  <c r="L65" i="327"/>
  <c r="K65" i="327"/>
  <c r="J65" i="327"/>
  <c r="P64" i="327"/>
  <c r="M64" i="327"/>
  <c r="L64" i="327"/>
  <c r="K64" i="327"/>
  <c r="J64" i="327"/>
  <c r="P63" i="327"/>
  <c r="M63" i="327"/>
  <c r="L63" i="327"/>
  <c r="K63" i="327"/>
  <c r="J63" i="327"/>
  <c r="P62" i="327"/>
  <c r="M62" i="327"/>
  <c r="L62" i="327"/>
  <c r="K62" i="327"/>
  <c r="J62" i="327"/>
  <c r="P61" i="327"/>
  <c r="M61" i="327"/>
  <c r="L61" i="327"/>
  <c r="K61" i="327"/>
  <c r="J61" i="327"/>
  <c r="P60" i="327"/>
  <c r="M60" i="327"/>
  <c r="L60" i="327"/>
  <c r="K60" i="327"/>
  <c r="J60" i="327"/>
  <c r="P59" i="327"/>
  <c r="M59" i="327"/>
  <c r="L59" i="327"/>
  <c r="K59" i="327"/>
  <c r="J59" i="327"/>
  <c r="P58" i="327"/>
  <c r="M58" i="327"/>
  <c r="L58" i="327"/>
  <c r="K58" i="327"/>
  <c r="J58" i="327"/>
  <c r="P57" i="327"/>
  <c r="M57" i="327"/>
  <c r="L57" i="327"/>
  <c r="K57" i="327"/>
  <c r="J57" i="327"/>
  <c r="P56" i="327"/>
  <c r="M56" i="327"/>
  <c r="L56" i="327"/>
  <c r="K56" i="327"/>
  <c r="J56" i="327"/>
  <c r="P55" i="327"/>
  <c r="M55" i="327"/>
  <c r="L55" i="327"/>
  <c r="K55" i="327"/>
  <c r="J55" i="327"/>
  <c r="P54" i="327"/>
  <c r="M54" i="327"/>
  <c r="L54" i="327"/>
  <c r="K54" i="327"/>
  <c r="J54" i="327"/>
  <c r="P53" i="327"/>
  <c r="M53" i="327"/>
  <c r="L53" i="327"/>
  <c r="K53" i="327"/>
  <c r="J53" i="327"/>
  <c r="P52" i="327"/>
  <c r="M52" i="327"/>
  <c r="L52" i="327"/>
  <c r="K52" i="327"/>
  <c r="J52" i="327"/>
  <c r="P51" i="327"/>
  <c r="M51" i="327"/>
  <c r="L51" i="327"/>
  <c r="K51" i="327"/>
  <c r="J51" i="327"/>
  <c r="P50" i="327"/>
  <c r="M50" i="327"/>
  <c r="L50" i="327"/>
  <c r="K50" i="327"/>
  <c r="J50" i="327"/>
  <c r="P49" i="327"/>
  <c r="M49" i="327"/>
  <c r="L49" i="327"/>
  <c r="K49" i="327"/>
  <c r="J49" i="327"/>
  <c r="P48" i="327"/>
  <c r="M48" i="327"/>
  <c r="L48" i="327"/>
  <c r="K48" i="327"/>
  <c r="J48" i="327"/>
  <c r="P47" i="327"/>
  <c r="M47" i="327"/>
  <c r="L47" i="327"/>
  <c r="K47" i="327"/>
  <c r="J47" i="327"/>
  <c r="P46" i="327"/>
  <c r="M46" i="327"/>
  <c r="L46" i="327"/>
  <c r="K46" i="327"/>
  <c r="J46" i="327"/>
  <c r="P45" i="327"/>
  <c r="M45" i="327"/>
  <c r="L45" i="327"/>
  <c r="K45" i="327"/>
  <c r="J45" i="327"/>
  <c r="P44" i="327"/>
  <c r="M44" i="327"/>
  <c r="L44" i="327"/>
  <c r="K44" i="327"/>
  <c r="J44" i="327"/>
  <c r="P43" i="327"/>
  <c r="M43" i="327"/>
  <c r="L43" i="327"/>
  <c r="K43" i="327"/>
  <c r="J43" i="327"/>
  <c r="P42" i="327"/>
  <c r="M42" i="327"/>
  <c r="L42" i="327"/>
  <c r="K42" i="327"/>
  <c r="J42" i="327"/>
  <c r="P41" i="327"/>
  <c r="M41" i="327"/>
  <c r="L41" i="327"/>
  <c r="K41" i="327"/>
  <c r="J41" i="327"/>
  <c r="P40" i="327"/>
  <c r="M40" i="327"/>
  <c r="L40" i="327"/>
  <c r="K40" i="327"/>
  <c r="J40" i="327"/>
  <c r="H5" i="327"/>
  <c r="D5" i="327"/>
  <c r="C5" i="327"/>
  <c r="A5" i="327"/>
  <c r="C2" i="327"/>
  <c r="A1" i="327"/>
  <c r="R47" i="326"/>
  <c r="O47" i="326"/>
  <c r="F43" i="326"/>
  <c r="F42" i="326"/>
  <c r="F41" i="326"/>
  <c r="F40"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U15" i="326"/>
  <c r="I15" i="326"/>
  <c r="G15" i="326"/>
  <c r="F15" i="326"/>
  <c r="D15" i="326"/>
  <c r="C15" i="326"/>
  <c r="B15" i="326"/>
  <c r="U14" i="326"/>
  <c r="B14" i="326"/>
  <c r="U13" i="326"/>
  <c r="I13" i="326"/>
  <c r="G13" i="326"/>
  <c r="F13" i="326"/>
  <c r="D13" i="326"/>
  <c r="C13" i="326"/>
  <c r="B13" i="326"/>
  <c r="U12" i="326"/>
  <c r="K12" i="326"/>
  <c r="B12" i="326"/>
  <c r="U11" i="326"/>
  <c r="I11" i="326"/>
  <c r="G11" i="326"/>
  <c r="F11" i="326"/>
  <c r="D11" i="326"/>
  <c r="C11" i="326"/>
  <c r="B11" i="326"/>
  <c r="U10" i="326"/>
  <c r="M10" i="326"/>
  <c r="B10" i="326"/>
  <c r="U9" i="326"/>
  <c r="I9" i="326"/>
  <c r="G9" i="326"/>
  <c r="F9" i="326"/>
  <c r="D9" i="326"/>
  <c r="C9" i="326"/>
  <c r="B9" i="326"/>
  <c r="U8" i="326"/>
  <c r="K8" i="326"/>
  <c r="U7" i="326"/>
  <c r="I7" i="326"/>
  <c r="G7" i="326"/>
  <c r="F7" i="326"/>
  <c r="D7" i="326"/>
  <c r="C7" i="326"/>
  <c r="B7" i="326"/>
  <c r="R4" i="326"/>
  <c r="K4" i="326"/>
  <c r="G4" i="326"/>
  <c r="A4" i="326"/>
  <c r="E2" i="326"/>
  <c r="A1" i="326"/>
  <c r="R32" i="325"/>
  <c r="O32" i="325"/>
  <c r="F28" i="325"/>
  <c r="F27" i="325"/>
  <c r="F26" i="325"/>
  <c r="F25" i="325"/>
  <c r="I21" i="325"/>
  <c r="G21" i="325"/>
  <c r="F21" i="325"/>
  <c r="D21" i="325"/>
  <c r="C21" i="325"/>
  <c r="B21" i="325"/>
  <c r="K20" i="325"/>
  <c r="I19" i="325"/>
  <c r="G19" i="325"/>
  <c r="F19" i="325"/>
  <c r="D19" i="325"/>
  <c r="C19" i="325"/>
  <c r="B19" i="325"/>
  <c r="I17" i="325"/>
  <c r="G17" i="325"/>
  <c r="F17" i="325"/>
  <c r="D17" i="325"/>
  <c r="C17" i="325"/>
  <c r="B17" i="325"/>
  <c r="U16" i="325"/>
  <c r="K16" i="325"/>
  <c r="U15" i="325"/>
  <c r="I15" i="325"/>
  <c r="G15" i="325"/>
  <c r="F15" i="325"/>
  <c r="D15" i="325"/>
  <c r="C15" i="325"/>
  <c r="B15" i="325"/>
  <c r="U14" i="325"/>
  <c r="U13" i="325"/>
  <c r="I13" i="325"/>
  <c r="G13" i="325"/>
  <c r="F13" i="325"/>
  <c r="D13" i="325"/>
  <c r="C13" i="325"/>
  <c r="B13" i="325"/>
  <c r="U12" i="325"/>
  <c r="K12" i="325"/>
  <c r="U11" i="325"/>
  <c r="I11" i="325"/>
  <c r="G11" i="325"/>
  <c r="F11" i="325"/>
  <c r="D11" i="325"/>
  <c r="C11" i="325"/>
  <c r="B11" i="325"/>
  <c r="U10" i="325"/>
  <c r="U9" i="325"/>
  <c r="I9" i="325"/>
  <c r="G9" i="325"/>
  <c r="F9" i="325"/>
  <c r="D9" i="325"/>
  <c r="C9" i="325"/>
  <c r="B9" i="325"/>
  <c r="U8" i="325"/>
  <c r="K8" i="325"/>
  <c r="U7" i="325"/>
  <c r="I7" i="325"/>
  <c r="G7" i="325"/>
  <c r="F7" i="325"/>
  <c r="D7" i="325"/>
  <c r="C7" i="325"/>
  <c r="B7" i="325"/>
  <c r="R4" i="325"/>
  <c r="K4" i="325"/>
  <c r="G4" i="325"/>
  <c r="A4" i="325"/>
  <c r="E2" i="325"/>
  <c r="A1" i="325"/>
  <c r="R31" i="324"/>
  <c r="O31" i="324"/>
  <c r="F25" i="324"/>
  <c r="F24" i="324"/>
  <c r="I21" i="324"/>
  <c r="G21" i="324"/>
  <c r="F21" i="324"/>
  <c r="D21" i="324"/>
  <c r="C21" i="324"/>
  <c r="B21" i="324"/>
  <c r="K20" i="324"/>
  <c r="I19" i="324"/>
  <c r="G19" i="324"/>
  <c r="F19" i="324"/>
  <c r="D19" i="324"/>
  <c r="C19" i="324"/>
  <c r="B19" i="324"/>
  <c r="M18" i="324"/>
  <c r="I17" i="324"/>
  <c r="G17" i="324"/>
  <c r="F17" i="324"/>
  <c r="D17" i="324"/>
  <c r="C17" i="324"/>
  <c r="B17" i="324"/>
  <c r="U16" i="324"/>
  <c r="K16" i="324"/>
  <c r="U15" i="324"/>
  <c r="I15" i="324"/>
  <c r="G15" i="324"/>
  <c r="F15" i="324"/>
  <c r="D15" i="324"/>
  <c r="C15" i="324"/>
  <c r="B15" i="324"/>
  <c r="U13" i="324"/>
  <c r="I13" i="324"/>
  <c r="G13" i="324"/>
  <c r="F13" i="324"/>
  <c r="D13" i="324"/>
  <c r="C13" i="324"/>
  <c r="B13" i="324"/>
  <c r="U12" i="324"/>
  <c r="K12" i="324"/>
  <c r="U11" i="324"/>
  <c r="I11" i="324"/>
  <c r="G11" i="324"/>
  <c r="F11" i="324"/>
  <c r="D11" i="324"/>
  <c r="C11" i="324"/>
  <c r="B11" i="324"/>
  <c r="U10" i="324"/>
  <c r="M10" i="324"/>
  <c r="U9" i="324"/>
  <c r="I9" i="324"/>
  <c r="G9" i="324"/>
  <c r="F9" i="324"/>
  <c r="D9" i="324"/>
  <c r="C9" i="324"/>
  <c r="B9" i="324"/>
  <c r="U8" i="324"/>
  <c r="K8" i="324"/>
  <c r="U7" i="324"/>
  <c r="I7" i="324"/>
  <c r="G7" i="324"/>
  <c r="F7" i="324"/>
  <c r="D7" i="324"/>
  <c r="C7" i="324"/>
  <c r="B7" i="324"/>
  <c r="R4" i="324"/>
  <c r="K4" i="324"/>
  <c r="G4" i="324"/>
  <c r="A4" i="324"/>
  <c r="E2" i="324"/>
  <c r="A1" i="324"/>
  <c r="N122" i="323"/>
  <c r="K122" i="323"/>
  <c r="J122" i="323"/>
  <c r="I122" i="323"/>
  <c r="H122" i="323"/>
  <c r="N121" i="323"/>
  <c r="K121" i="323"/>
  <c r="J121" i="323"/>
  <c r="I121" i="323"/>
  <c r="H121" i="323"/>
  <c r="N120" i="323"/>
  <c r="K120" i="323"/>
  <c r="J120" i="323"/>
  <c r="I120" i="323"/>
  <c r="H120" i="323"/>
  <c r="N119" i="323"/>
  <c r="K119" i="323"/>
  <c r="J119" i="323"/>
  <c r="I119" i="323"/>
  <c r="H119" i="323"/>
  <c r="N118" i="323"/>
  <c r="K118" i="323"/>
  <c r="J118" i="323"/>
  <c r="I118" i="323"/>
  <c r="H118" i="323"/>
  <c r="N117" i="323"/>
  <c r="K117" i="323"/>
  <c r="J117" i="323"/>
  <c r="I117" i="323"/>
  <c r="H117" i="323"/>
  <c r="N116" i="323"/>
  <c r="K116" i="323"/>
  <c r="J116" i="323"/>
  <c r="I116" i="323"/>
  <c r="H116" i="323"/>
  <c r="N115" i="323"/>
  <c r="K115" i="323"/>
  <c r="J115" i="323"/>
  <c r="I115" i="323"/>
  <c r="H115" i="323"/>
  <c r="N114" i="323"/>
  <c r="K114" i="323"/>
  <c r="J114" i="323"/>
  <c r="I114" i="323"/>
  <c r="H114" i="323"/>
  <c r="N113" i="323"/>
  <c r="K113" i="323"/>
  <c r="J113" i="323"/>
  <c r="I113" i="323"/>
  <c r="H113" i="323"/>
  <c r="N112" i="323"/>
  <c r="K112" i="323"/>
  <c r="J112" i="323"/>
  <c r="I112" i="323"/>
  <c r="H112" i="323"/>
  <c r="N111" i="323"/>
  <c r="K111" i="323"/>
  <c r="J111" i="323"/>
  <c r="I111" i="323"/>
  <c r="H111" i="323"/>
  <c r="N110" i="323"/>
  <c r="K110" i="323"/>
  <c r="J110" i="323"/>
  <c r="I110" i="323"/>
  <c r="H110" i="323"/>
  <c r="N109" i="323"/>
  <c r="K109" i="323"/>
  <c r="J109" i="323"/>
  <c r="I109" i="323"/>
  <c r="H109" i="323"/>
  <c r="N108" i="323"/>
  <c r="K108" i="323"/>
  <c r="J108" i="323"/>
  <c r="I108" i="323"/>
  <c r="H108" i="323"/>
  <c r="N107" i="323"/>
  <c r="K107" i="323"/>
  <c r="J107" i="323"/>
  <c r="I107" i="323"/>
  <c r="H107" i="323"/>
  <c r="N106" i="323"/>
  <c r="K106" i="323"/>
  <c r="J106" i="323"/>
  <c r="I106" i="323"/>
  <c r="H106" i="323"/>
  <c r="N105" i="323"/>
  <c r="K105" i="323"/>
  <c r="J105" i="323"/>
  <c r="I105" i="323"/>
  <c r="H105" i="323"/>
  <c r="N104" i="323"/>
  <c r="K104" i="323"/>
  <c r="J104" i="323"/>
  <c r="I104" i="323"/>
  <c r="H104" i="323"/>
  <c r="N103" i="323"/>
  <c r="K103" i="323"/>
  <c r="J103" i="323"/>
  <c r="I103" i="323"/>
  <c r="H103" i="323"/>
  <c r="N102" i="323"/>
  <c r="K102" i="323"/>
  <c r="J102" i="323"/>
  <c r="I102" i="323"/>
  <c r="H102" i="323"/>
  <c r="N101" i="323"/>
  <c r="K101" i="323"/>
  <c r="J101" i="323"/>
  <c r="I101" i="323"/>
  <c r="H101" i="323"/>
  <c r="N100" i="323"/>
  <c r="K100" i="323"/>
  <c r="J100" i="323"/>
  <c r="I100" i="323"/>
  <c r="H100" i="323"/>
  <c r="N99" i="323"/>
  <c r="K99" i="323"/>
  <c r="J99" i="323"/>
  <c r="I99" i="323"/>
  <c r="H99" i="323"/>
  <c r="N98" i="323"/>
  <c r="K98" i="323"/>
  <c r="J98" i="323"/>
  <c r="I98" i="323"/>
  <c r="H98" i="323"/>
  <c r="N97" i="323"/>
  <c r="K97" i="323"/>
  <c r="J97" i="323"/>
  <c r="I97" i="323"/>
  <c r="H97" i="323"/>
  <c r="N96" i="323"/>
  <c r="K96" i="323"/>
  <c r="J96" i="323"/>
  <c r="I96" i="323"/>
  <c r="H96" i="323"/>
  <c r="N95" i="323"/>
  <c r="K95" i="323"/>
  <c r="J95" i="323"/>
  <c r="I95" i="323"/>
  <c r="H95" i="323"/>
  <c r="N94" i="323"/>
  <c r="K94" i="323"/>
  <c r="J94" i="323"/>
  <c r="I94" i="323"/>
  <c r="H94" i="323"/>
  <c r="N93" i="323"/>
  <c r="K93" i="323"/>
  <c r="J93" i="323"/>
  <c r="I93" i="323"/>
  <c r="H93" i="323"/>
  <c r="N92" i="323"/>
  <c r="K92" i="323"/>
  <c r="J92" i="323"/>
  <c r="I92" i="323"/>
  <c r="H92" i="323"/>
  <c r="N91" i="323"/>
  <c r="K91" i="323"/>
  <c r="J91" i="323"/>
  <c r="I91" i="323"/>
  <c r="H91" i="323"/>
  <c r="N90" i="323"/>
  <c r="K90" i="323"/>
  <c r="J90" i="323"/>
  <c r="I90" i="323"/>
  <c r="H90" i="323"/>
  <c r="N89" i="323"/>
  <c r="K89" i="323"/>
  <c r="J89" i="323"/>
  <c r="I89" i="323"/>
  <c r="H89" i="323"/>
  <c r="N88" i="323"/>
  <c r="K88" i="323"/>
  <c r="J88" i="323"/>
  <c r="I88" i="323"/>
  <c r="H88" i="323"/>
  <c r="N87" i="323"/>
  <c r="K87" i="323"/>
  <c r="J87" i="323"/>
  <c r="I87" i="323"/>
  <c r="H87" i="323"/>
  <c r="N86" i="323"/>
  <c r="K86" i="323"/>
  <c r="J86" i="323"/>
  <c r="I86" i="323"/>
  <c r="H86" i="323"/>
  <c r="N85" i="323"/>
  <c r="K85" i="323"/>
  <c r="J85" i="323"/>
  <c r="I85" i="323"/>
  <c r="H85" i="323"/>
  <c r="N84" i="323"/>
  <c r="K84" i="323"/>
  <c r="J84" i="323"/>
  <c r="I84" i="323"/>
  <c r="H84" i="323"/>
  <c r="N83" i="323"/>
  <c r="K83" i="323"/>
  <c r="J83" i="323"/>
  <c r="I83" i="323"/>
  <c r="H83" i="323"/>
  <c r="N82" i="323"/>
  <c r="K82" i="323"/>
  <c r="J82" i="323"/>
  <c r="I82" i="323"/>
  <c r="H82" i="323"/>
  <c r="N81" i="323"/>
  <c r="K81" i="323"/>
  <c r="J81" i="323"/>
  <c r="I81" i="323"/>
  <c r="H81" i="323"/>
  <c r="N80" i="323"/>
  <c r="K80" i="323"/>
  <c r="J80" i="323"/>
  <c r="I80" i="323"/>
  <c r="H80" i="323"/>
  <c r="N79" i="323"/>
  <c r="K79" i="323"/>
  <c r="J79" i="323"/>
  <c r="I79" i="323"/>
  <c r="H79" i="323"/>
  <c r="N78" i="323"/>
  <c r="K78" i="323"/>
  <c r="J78" i="323"/>
  <c r="I78" i="323"/>
  <c r="H78" i="323"/>
  <c r="N77" i="323"/>
  <c r="K77" i="323"/>
  <c r="J77" i="323"/>
  <c r="I77" i="323"/>
  <c r="H77" i="323"/>
  <c r="N76" i="323"/>
  <c r="K76" i="323"/>
  <c r="J76" i="323"/>
  <c r="I76" i="323"/>
  <c r="H76" i="323"/>
  <c r="N75" i="323"/>
  <c r="K75" i="323"/>
  <c r="J75" i="323"/>
  <c r="I75" i="323"/>
  <c r="H75" i="323"/>
  <c r="N74" i="323"/>
  <c r="K74" i="323"/>
  <c r="J74" i="323"/>
  <c r="I74" i="323"/>
  <c r="H74" i="323"/>
  <c r="N73" i="323"/>
  <c r="K73" i="323"/>
  <c r="J73" i="323"/>
  <c r="I73" i="323"/>
  <c r="H73" i="323"/>
  <c r="N72" i="323"/>
  <c r="K72" i="323"/>
  <c r="J72" i="323"/>
  <c r="I72" i="323"/>
  <c r="H72" i="323"/>
  <c r="N71" i="323"/>
  <c r="K71" i="323"/>
  <c r="J71" i="323"/>
  <c r="I71" i="323"/>
  <c r="H71" i="323"/>
  <c r="N70" i="323"/>
  <c r="K70" i="323"/>
  <c r="J70" i="323"/>
  <c r="I70" i="323"/>
  <c r="H70" i="323"/>
  <c r="N69" i="323"/>
  <c r="K69" i="323"/>
  <c r="J69" i="323"/>
  <c r="I69" i="323"/>
  <c r="H69" i="323"/>
  <c r="N68" i="323"/>
  <c r="K68" i="323"/>
  <c r="J68" i="323"/>
  <c r="I68" i="323"/>
  <c r="H68" i="323"/>
  <c r="N67" i="323"/>
  <c r="K67" i="323"/>
  <c r="J67" i="323"/>
  <c r="I67" i="323"/>
  <c r="H67" i="323"/>
  <c r="N66" i="323"/>
  <c r="K66" i="323"/>
  <c r="J66" i="323"/>
  <c r="I66" i="323"/>
  <c r="H66" i="323"/>
  <c r="N65" i="323"/>
  <c r="K65" i="323"/>
  <c r="J65" i="323"/>
  <c r="I65" i="323"/>
  <c r="H65" i="323"/>
  <c r="N64" i="323"/>
  <c r="K64" i="323"/>
  <c r="J64" i="323"/>
  <c r="I64" i="323"/>
  <c r="H64" i="323"/>
  <c r="N63" i="323"/>
  <c r="K63" i="323"/>
  <c r="J63" i="323"/>
  <c r="I63" i="323"/>
  <c r="H63" i="323"/>
  <c r="N62" i="323"/>
  <c r="K62" i="323"/>
  <c r="J62" i="323"/>
  <c r="I62" i="323"/>
  <c r="H62" i="323"/>
  <c r="N61" i="323"/>
  <c r="K61" i="323"/>
  <c r="J61" i="323"/>
  <c r="I61" i="323"/>
  <c r="H61" i="323"/>
  <c r="N60" i="323"/>
  <c r="K60" i="323"/>
  <c r="J60" i="323"/>
  <c r="I60" i="323"/>
  <c r="H60" i="323"/>
  <c r="N59" i="323"/>
  <c r="K59" i="323"/>
  <c r="J59" i="323"/>
  <c r="I59" i="323"/>
  <c r="H59" i="323"/>
  <c r="N58" i="323"/>
  <c r="K58" i="323"/>
  <c r="J58" i="323"/>
  <c r="I58" i="323"/>
  <c r="H58" i="323"/>
  <c r="N57" i="323"/>
  <c r="K57" i="323"/>
  <c r="J57" i="323"/>
  <c r="I57" i="323"/>
  <c r="H57" i="323"/>
  <c r="N56" i="323"/>
  <c r="K56" i="323"/>
  <c r="J56" i="323"/>
  <c r="I56" i="323"/>
  <c r="H56" i="323"/>
  <c r="N55" i="323"/>
  <c r="K55" i="323"/>
  <c r="J55" i="323"/>
  <c r="I55" i="323"/>
  <c r="H55" i="323"/>
  <c r="N54" i="323"/>
  <c r="K54" i="323"/>
  <c r="J54" i="323"/>
  <c r="I54" i="323"/>
  <c r="H54" i="323"/>
  <c r="N53" i="323"/>
  <c r="K53" i="323"/>
  <c r="J53" i="323"/>
  <c r="I53" i="323"/>
  <c r="H53" i="323"/>
  <c r="N52" i="323"/>
  <c r="K52" i="323"/>
  <c r="J52" i="323"/>
  <c r="I52" i="323"/>
  <c r="H52" i="323"/>
  <c r="N51" i="323"/>
  <c r="K51" i="323"/>
  <c r="J51" i="323"/>
  <c r="I51" i="323"/>
  <c r="H51" i="323"/>
  <c r="N50" i="323"/>
  <c r="K50" i="323"/>
  <c r="J50" i="323"/>
  <c r="I50" i="323"/>
  <c r="H50" i="323"/>
  <c r="N49" i="323"/>
  <c r="K49" i="323"/>
  <c r="J49" i="323"/>
  <c r="I49" i="323"/>
  <c r="H49" i="323"/>
  <c r="N48" i="323"/>
  <c r="K48" i="323"/>
  <c r="J48" i="323"/>
  <c r="I48" i="323"/>
  <c r="H48" i="323"/>
  <c r="N47" i="323"/>
  <c r="K47" i="323"/>
  <c r="J47" i="323"/>
  <c r="I47" i="323"/>
  <c r="H47" i="323"/>
  <c r="N46" i="323"/>
  <c r="K46" i="323"/>
  <c r="J46" i="323"/>
  <c r="I46" i="323"/>
  <c r="H46" i="323"/>
  <c r="N45" i="323"/>
  <c r="K45" i="323"/>
  <c r="J45" i="323"/>
  <c r="I45" i="323"/>
  <c r="H45" i="323"/>
  <c r="N44" i="323"/>
  <c r="K44" i="323"/>
  <c r="J44" i="323"/>
  <c r="I44" i="323"/>
  <c r="H44" i="323"/>
  <c r="N43" i="323"/>
  <c r="K43" i="323"/>
  <c r="J43" i="323"/>
  <c r="I43" i="323"/>
  <c r="H43" i="323"/>
  <c r="N42" i="323"/>
  <c r="K42" i="323"/>
  <c r="J42" i="323"/>
  <c r="I42" i="323"/>
  <c r="H42" i="323"/>
  <c r="N41" i="323"/>
  <c r="K41" i="323"/>
  <c r="J41" i="323"/>
  <c r="I41" i="323"/>
  <c r="H41" i="323"/>
  <c r="N40" i="323"/>
  <c r="K40" i="323"/>
  <c r="J40" i="323"/>
  <c r="I40" i="323"/>
  <c r="H40" i="323"/>
  <c r="N39" i="323"/>
  <c r="K39" i="323"/>
  <c r="J39" i="323"/>
  <c r="I39" i="323"/>
  <c r="H39" i="323"/>
  <c r="N38" i="323"/>
  <c r="K38" i="323"/>
  <c r="J38" i="323"/>
  <c r="I38" i="323"/>
  <c r="H38" i="323"/>
  <c r="N37" i="323"/>
  <c r="K37" i="323"/>
  <c r="J37" i="323"/>
  <c r="I37" i="323"/>
  <c r="H37" i="323"/>
  <c r="N36" i="323"/>
  <c r="K36" i="323"/>
  <c r="J36" i="323"/>
  <c r="I36" i="323"/>
  <c r="H36" i="323"/>
  <c r="N35" i="323"/>
  <c r="K35" i="323"/>
  <c r="J35" i="323"/>
  <c r="I35" i="323"/>
  <c r="H35" i="323"/>
  <c r="N34" i="323"/>
  <c r="K34" i="323"/>
  <c r="J34" i="323"/>
  <c r="I34" i="323"/>
  <c r="H34" i="323"/>
  <c r="N33" i="323"/>
  <c r="K33" i="323"/>
  <c r="J33" i="323"/>
  <c r="I33" i="323"/>
  <c r="H33" i="323"/>
  <c r="N32" i="323"/>
  <c r="N31" i="323"/>
  <c r="N30" i="323"/>
  <c r="G5" i="323"/>
  <c r="D5" i="323"/>
  <c r="C5" i="323"/>
  <c r="A5" i="323"/>
  <c r="C2" i="323"/>
  <c r="A1" i="323"/>
  <c r="O154" i="322"/>
  <c r="M154" i="322"/>
  <c r="K154" i="322"/>
  <c r="H154" i="322"/>
  <c r="G154" i="322"/>
  <c r="F154" i="322"/>
  <c r="M153" i="322"/>
  <c r="K153" i="322"/>
  <c r="H153" i="322"/>
  <c r="G153" i="322"/>
  <c r="F153" i="322"/>
  <c r="M152" i="322"/>
  <c r="K152" i="322"/>
  <c r="H152" i="322"/>
  <c r="G152" i="322"/>
  <c r="F152" i="322"/>
  <c r="M151" i="322"/>
  <c r="K151" i="322"/>
  <c r="H151" i="322"/>
  <c r="G151" i="322"/>
  <c r="F151" i="322"/>
  <c r="M150" i="322"/>
  <c r="K150" i="322"/>
  <c r="H150" i="322"/>
  <c r="G150" i="322"/>
  <c r="F150" i="322"/>
  <c r="M149" i="322"/>
  <c r="K149" i="322"/>
  <c r="H149" i="322"/>
  <c r="G149" i="322"/>
  <c r="F149" i="322"/>
  <c r="M148" i="322"/>
  <c r="K148" i="322"/>
  <c r="H148" i="322"/>
  <c r="G148" i="322"/>
  <c r="F148" i="322"/>
  <c r="M147" i="322"/>
  <c r="K147" i="322"/>
  <c r="H147" i="322"/>
  <c r="G147" i="322"/>
  <c r="F147" i="322"/>
  <c r="Q146" i="322"/>
  <c r="O144" i="322"/>
  <c r="Q143" i="322"/>
  <c r="O143" i="322"/>
  <c r="I143" i="322"/>
  <c r="G143" i="322"/>
  <c r="F143" i="322"/>
  <c r="E143" i="322"/>
  <c r="Q142" i="322"/>
  <c r="I142" i="322"/>
  <c r="G142" i="322"/>
  <c r="F142" i="322"/>
  <c r="E142" i="322"/>
  <c r="C142" i="322"/>
  <c r="B142" i="322"/>
  <c r="Q141" i="322"/>
  <c r="K141" i="322"/>
  <c r="O140" i="322"/>
  <c r="K140" i="322"/>
  <c r="O139"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R79" i="322"/>
  <c r="O79" i="322"/>
  <c r="H79" i="322"/>
  <c r="F79" i="322"/>
  <c r="H78" i="322"/>
  <c r="F78" i="322"/>
  <c r="H77" i="322"/>
  <c r="F77" i="322"/>
  <c r="H76" i="322"/>
  <c r="F76" i="322"/>
  <c r="H75" i="322"/>
  <c r="F75" i="322"/>
  <c r="H74" i="322"/>
  <c r="F74" i="322"/>
  <c r="K73" i="322"/>
  <c r="H73" i="322"/>
  <c r="F73" i="322"/>
  <c r="H72" i="322"/>
  <c r="F72" i="322"/>
  <c r="O69" i="322"/>
  <c r="O68" i="322"/>
  <c r="I68" i="322"/>
  <c r="G68" i="322"/>
  <c r="F68" i="322"/>
  <c r="E68" i="322"/>
  <c r="Q67" i="322"/>
  <c r="I67" i="322"/>
  <c r="G67" i="322"/>
  <c r="F67" i="322"/>
  <c r="E67" i="322"/>
  <c r="C67" i="322"/>
  <c r="B67" i="322"/>
  <c r="Q66" i="322"/>
  <c r="K66" i="322"/>
  <c r="O65" i="322"/>
  <c r="K65" i="322"/>
  <c r="O64" i="322"/>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U15" i="322"/>
  <c r="I15" i="322"/>
  <c r="G15" i="322"/>
  <c r="F15" i="322"/>
  <c r="E15" i="322"/>
  <c r="C15" i="322"/>
  <c r="B15" i="322"/>
  <c r="U14" i="322"/>
  <c r="M14" i="322"/>
  <c r="U13" i="322"/>
  <c r="M13" i="322"/>
  <c r="U12" i="322"/>
  <c r="I12" i="322"/>
  <c r="G12" i="322"/>
  <c r="F12" i="322"/>
  <c r="E12" i="322"/>
  <c r="U11" i="322"/>
  <c r="I11" i="322"/>
  <c r="G11" i="322"/>
  <c r="F11" i="322"/>
  <c r="E11" i="322"/>
  <c r="C11" i="322"/>
  <c r="B11" i="322"/>
  <c r="U10" i="322"/>
  <c r="K10" i="322"/>
  <c r="U9" i="322"/>
  <c r="K9" i="322"/>
  <c r="U8" i="322"/>
  <c r="K8" i="322"/>
  <c r="I8" i="322"/>
  <c r="G8" i="322"/>
  <c r="F8" i="322"/>
  <c r="E8" i="322"/>
  <c r="U7" i="322"/>
  <c r="I7" i="322"/>
  <c r="G7" i="322"/>
  <c r="F7" i="322"/>
  <c r="E7" i="322"/>
  <c r="C7" i="322"/>
  <c r="B7" i="322"/>
  <c r="R4" i="322"/>
  <c r="G4" i="322"/>
  <c r="A4" i="322"/>
  <c r="F2" i="322"/>
  <c r="A1" i="322"/>
  <c r="R79" i="321"/>
  <c r="O79" i="321"/>
  <c r="F79" i="321"/>
  <c r="F78" i="321"/>
  <c r="F77" i="321"/>
  <c r="F76" i="321"/>
  <c r="F75" i="321"/>
  <c r="F74" i="321"/>
  <c r="F73" i="321"/>
  <c r="F72" i="321"/>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U15" i="321"/>
  <c r="I15" i="321"/>
  <c r="G15" i="321"/>
  <c r="F15" i="321"/>
  <c r="E15" i="321"/>
  <c r="C15" i="321"/>
  <c r="B15" i="321"/>
  <c r="U14" i="321"/>
  <c r="M14" i="321"/>
  <c r="U13" i="321"/>
  <c r="M13" i="321"/>
  <c r="U12" i="321"/>
  <c r="I12" i="321"/>
  <c r="G12" i="321"/>
  <c r="F12" i="321"/>
  <c r="E12" i="321"/>
  <c r="U11" i="321"/>
  <c r="I11" i="321"/>
  <c r="G11" i="321"/>
  <c r="F11" i="321"/>
  <c r="E11" i="321"/>
  <c r="C11" i="321"/>
  <c r="B11" i="321"/>
  <c r="U10" i="321"/>
  <c r="K10" i="321"/>
  <c r="U9" i="321"/>
  <c r="K9" i="321"/>
  <c r="U8" i="321"/>
  <c r="K8" i="321"/>
  <c r="I8" i="321"/>
  <c r="G8" i="321"/>
  <c r="F8" i="321"/>
  <c r="E8" i="321"/>
  <c r="U7" i="321"/>
  <c r="I7" i="321"/>
  <c r="G7" i="321"/>
  <c r="F7" i="321"/>
  <c r="E7" i="321"/>
  <c r="C7" i="321"/>
  <c r="B7" i="321"/>
  <c r="R4" i="321"/>
  <c r="G4" i="321"/>
  <c r="A4" i="321"/>
  <c r="F2" i="321"/>
  <c r="A1" i="321"/>
  <c r="R79" i="320"/>
  <c r="O79" i="320"/>
  <c r="F75" i="320"/>
  <c r="F74" i="320"/>
  <c r="F73" i="320"/>
  <c r="F72" i="320"/>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U15" i="320"/>
  <c r="I15" i="320"/>
  <c r="G15" i="320"/>
  <c r="F15" i="320"/>
  <c r="E15" i="320"/>
  <c r="C15" i="320"/>
  <c r="B15" i="320"/>
  <c r="U14" i="320"/>
  <c r="M14" i="320"/>
  <c r="U13" i="320"/>
  <c r="M13" i="320"/>
  <c r="U12" i="320"/>
  <c r="I12" i="320"/>
  <c r="G12" i="320"/>
  <c r="F12" i="320"/>
  <c r="E12" i="320"/>
  <c r="U11" i="320"/>
  <c r="I11" i="320"/>
  <c r="G11" i="320"/>
  <c r="F11" i="320"/>
  <c r="E11" i="320"/>
  <c r="C11" i="320"/>
  <c r="B11" i="320"/>
  <c r="U10" i="320"/>
  <c r="K10" i="320"/>
  <c r="U9" i="320"/>
  <c r="K9" i="320"/>
  <c r="U8" i="320"/>
  <c r="K8" i="320"/>
  <c r="I8" i="320"/>
  <c r="G8" i="320"/>
  <c r="F8" i="320"/>
  <c r="E8" i="320"/>
  <c r="U7" i="320"/>
  <c r="I7" i="320"/>
  <c r="G7" i="320"/>
  <c r="F7" i="320"/>
  <c r="E7" i="320"/>
  <c r="C7" i="320"/>
  <c r="B7" i="320"/>
  <c r="R4" i="320"/>
  <c r="G4" i="320"/>
  <c r="A4" i="320"/>
  <c r="F2" i="320"/>
  <c r="A1" i="320"/>
  <c r="O26" i="314"/>
  <c r="O25" i="314"/>
  <c r="O24" i="314"/>
  <c r="O23" i="314"/>
  <c r="O22" i="314"/>
  <c r="O21" i="314"/>
  <c r="O20" i="314"/>
  <c r="O19" i="314"/>
  <c r="O18" i="314"/>
  <c r="O17" i="314"/>
  <c r="O16" i="314"/>
  <c r="O15" i="314"/>
  <c r="O14" i="314"/>
  <c r="O13" i="314"/>
  <c r="O12" i="314"/>
  <c r="O11" i="314"/>
  <c r="O10" i="314"/>
  <c r="O9" i="314"/>
  <c r="O8" i="314"/>
  <c r="P5" i="314"/>
  <c r="L5" i="314"/>
  <c r="C5" i="314"/>
  <c r="A5" i="314"/>
  <c r="C2" i="314"/>
  <c r="A2" i="314"/>
  <c r="A1" i="314"/>
  <c r="R80" i="313"/>
  <c r="O80" i="313"/>
  <c r="H80" i="313"/>
  <c r="F80" i="313"/>
  <c r="H79" i="313"/>
  <c r="F79" i="313"/>
  <c r="H78" i="313"/>
  <c r="F78" i="313"/>
  <c r="H77" i="313"/>
  <c r="F77" i="313"/>
  <c r="H76" i="313"/>
  <c r="F76" i="313"/>
  <c r="H75" i="313"/>
  <c r="F75" i="313"/>
  <c r="H74" i="313"/>
  <c r="F74" i="313"/>
  <c r="H73" i="313"/>
  <c r="F73"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Q57"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Q41"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Q25"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U15" i="313"/>
  <c r="K15" i="313"/>
  <c r="I15" i="313"/>
  <c r="G15" i="313"/>
  <c r="F15" i="313"/>
  <c r="D15" i="313"/>
  <c r="C15" i="313"/>
  <c r="B15" i="313"/>
  <c r="U14" i="313"/>
  <c r="Q14" i="313"/>
  <c r="I14" i="313"/>
  <c r="G14" i="313"/>
  <c r="F14" i="313"/>
  <c r="D14" i="313"/>
  <c r="C14" i="313"/>
  <c r="B14" i="313"/>
  <c r="U13" i="313"/>
  <c r="K13" i="313"/>
  <c r="I13" i="313"/>
  <c r="G13" i="313"/>
  <c r="F13" i="313"/>
  <c r="D13" i="313"/>
  <c r="C13" i="313"/>
  <c r="B13" i="313"/>
  <c r="U12" i="313"/>
  <c r="M12" i="313"/>
  <c r="I12" i="313"/>
  <c r="G12" i="313"/>
  <c r="F12" i="313"/>
  <c r="D12" i="313"/>
  <c r="C12" i="313"/>
  <c r="B12" i="313"/>
  <c r="U11" i="313"/>
  <c r="K11" i="313"/>
  <c r="I11" i="313"/>
  <c r="G11" i="313"/>
  <c r="F11" i="313"/>
  <c r="D11" i="313"/>
  <c r="C11" i="313"/>
  <c r="B11" i="313"/>
  <c r="U10" i="313"/>
  <c r="O10" i="313"/>
  <c r="I10" i="313"/>
  <c r="G10" i="313"/>
  <c r="F10" i="313"/>
  <c r="D10" i="313"/>
  <c r="C10" i="313"/>
  <c r="B10" i="313"/>
  <c r="U9" i="313"/>
  <c r="K9" i="313"/>
  <c r="I9" i="313"/>
  <c r="G9" i="313"/>
  <c r="F9" i="313"/>
  <c r="D9" i="313"/>
  <c r="C9" i="313"/>
  <c r="B9" i="313"/>
  <c r="U8" i="313"/>
  <c r="M8" i="313"/>
  <c r="I8" i="313"/>
  <c r="G8" i="313"/>
  <c r="F8" i="313"/>
  <c r="D8" i="313"/>
  <c r="C8" i="313"/>
  <c r="B8" i="313"/>
  <c r="U7" i="313"/>
  <c r="K7" i="313"/>
  <c r="I7" i="313"/>
  <c r="G7" i="313"/>
  <c r="F7" i="313"/>
  <c r="D7" i="313"/>
  <c r="C7" i="313"/>
  <c r="B7" i="313"/>
  <c r="Q6" i="313"/>
  <c r="O6" i="313"/>
  <c r="M6" i="313"/>
  <c r="K6" i="313"/>
  <c r="F6" i="313"/>
  <c r="Y5" i="313"/>
  <c r="R4" i="313"/>
  <c r="G4" i="313"/>
  <c r="A4" i="313"/>
  <c r="Y3" i="313"/>
  <c r="E2" i="313"/>
  <c r="AH1" i="313"/>
  <c r="AG1" i="313"/>
  <c r="AF1" i="313"/>
  <c r="AE1" i="313"/>
  <c r="AD1" i="313"/>
  <c r="AC1" i="313"/>
  <c r="AB1" i="313"/>
  <c r="A1" i="313"/>
  <c r="R79" i="312"/>
  <c r="O79" i="312"/>
  <c r="F79" i="312"/>
  <c r="F78" i="312"/>
  <c r="F77" i="312"/>
  <c r="F76" i="312"/>
  <c r="F75" i="312"/>
  <c r="F74" i="312"/>
  <c r="F73" i="312"/>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Q41"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U15" i="312"/>
  <c r="I15" i="312"/>
  <c r="G15" i="312"/>
  <c r="F15" i="312"/>
  <c r="D15" i="312"/>
  <c r="C15" i="312"/>
  <c r="B15" i="312"/>
  <c r="U14" i="312"/>
  <c r="O14" i="312"/>
  <c r="U13" i="312"/>
  <c r="I13" i="312"/>
  <c r="G13" i="312"/>
  <c r="F13" i="312"/>
  <c r="D13" i="312"/>
  <c r="C13" i="312"/>
  <c r="B13" i="312"/>
  <c r="U12" i="312"/>
  <c r="K12" i="312"/>
  <c r="U11" i="312"/>
  <c r="I11" i="312"/>
  <c r="G11" i="312"/>
  <c r="F11" i="312"/>
  <c r="D11" i="312"/>
  <c r="C11" i="312"/>
  <c r="B11" i="312"/>
  <c r="U10" i="312"/>
  <c r="M10" i="312"/>
  <c r="U9" i="312"/>
  <c r="I9" i="312"/>
  <c r="G9" i="312"/>
  <c r="F9" i="312"/>
  <c r="D9" i="312"/>
  <c r="C9" i="312"/>
  <c r="B9" i="312"/>
  <c r="U8" i="312"/>
  <c r="K8" i="312"/>
  <c r="U7" i="312"/>
  <c r="I7" i="312"/>
  <c r="G7" i="312"/>
  <c r="F7" i="312"/>
  <c r="D7" i="312"/>
  <c r="C7" i="312"/>
  <c r="B7" i="312"/>
  <c r="Q6" i="312"/>
  <c r="O6" i="312"/>
  <c r="M6" i="312"/>
  <c r="K6" i="312"/>
  <c r="F6" i="312"/>
  <c r="Y5" i="312"/>
  <c r="R4" i="312"/>
  <c r="G4" i="312"/>
  <c r="A4" i="312"/>
  <c r="Y3" i="312"/>
  <c r="E2" i="312"/>
  <c r="AH1" i="312"/>
  <c r="AG1" i="312"/>
  <c r="AF1" i="312"/>
  <c r="AE1" i="312"/>
  <c r="AD1" i="312"/>
  <c r="AC1" i="312"/>
  <c r="AB1" i="312"/>
  <c r="A1" i="312"/>
  <c r="R57" i="311"/>
  <c r="O57" i="311"/>
  <c r="F53" i="311"/>
  <c r="F52" i="311"/>
  <c r="F51" i="311"/>
  <c r="F50"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U15" i="311"/>
  <c r="I15" i="311"/>
  <c r="G15" i="311"/>
  <c r="F15" i="311"/>
  <c r="D15" i="311"/>
  <c r="C15" i="311"/>
  <c r="B15" i="311"/>
  <c r="U14" i="311"/>
  <c r="O14" i="311"/>
  <c r="U13" i="311"/>
  <c r="I13" i="311"/>
  <c r="G13" i="311"/>
  <c r="F13" i="311"/>
  <c r="D13" i="311"/>
  <c r="C13" i="311"/>
  <c r="B13" i="311"/>
  <c r="U12" i="311"/>
  <c r="K12" i="311"/>
  <c r="U11" i="311"/>
  <c r="I11" i="311"/>
  <c r="G11" i="311"/>
  <c r="F11" i="311"/>
  <c r="D11" i="311"/>
  <c r="C11" i="311"/>
  <c r="B11" i="311"/>
  <c r="U10" i="311"/>
  <c r="M10" i="311"/>
  <c r="U9" i="311"/>
  <c r="I9" i="311"/>
  <c r="G9" i="311"/>
  <c r="F9" i="311"/>
  <c r="D9" i="311"/>
  <c r="C9" i="311"/>
  <c r="B9" i="311"/>
  <c r="U8" i="311"/>
  <c r="K8" i="311"/>
  <c r="U7" i="311"/>
  <c r="I7" i="311"/>
  <c r="G7" i="311"/>
  <c r="F7" i="311"/>
  <c r="D7" i="311"/>
  <c r="C7" i="311"/>
  <c r="B7" i="311"/>
  <c r="Q6" i="311"/>
  <c r="O6" i="311"/>
  <c r="M6" i="311"/>
  <c r="K6" i="311"/>
  <c r="F6" i="311"/>
  <c r="Y5" i="311"/>
  <c r="R4" i="311"/>
  <c r="G4" i="311"/>
  <c r="A4" i="311"/>
  <c r="Y3" i="311"/>
  <c r="E2" i="311"/>
  <c r="AH1" i="311"/>
  <c r="AG1" i="311"/>
  <c r="AF1" i="311"/>
  <c r="AE1" i="311"/>
  <c r="AD1" i="311"/>
  <c r="AC1" i="311"/>
  <c r="AB1" i="311"/>
  <c r="A1" i="311"/>
  <c r="R62" i="310"/>
  <c r="O62" i="310"/>
  <c r="F56" i="310"/>
  <c r="F55" i="310"/>
  <c r="I21" i="310"/>
  <c r="G21" i="310"/>
  <c r="F21" i="310"/>
  <c r="D21" i="310"/>
  <c r="C21" i="310"/>
  <c r="B21" i="310"/>
  <c r="K20" i="310"/>
  <c r="I19" i="310"/>
  <c r="G19" i="310"/>
  <c r="F19" i="310"/>
  <c r="D19" i="310"/>
  <c r="C19" i="310"/>
  <c r="B19" i="310"/>
  <c r="M18" i="310"/>
  <c r="I17" i="310"/>
  <c r="G17" i="310"/>
  <c r="F17" i="310"/>
  <c r="D17" i="310"/>
  <c r="C17" i="310"/>
  <c r="B17" i="310"/>
  <c r="U16" i="310"/>
  <c r="K16" i="310"/>
  <c r="U15" i="310"/>
  <c r="I15" i="310"/>
  <c r="G15" i="310"/>
  <c r="F15" i="310"/>
  <c r="D15" i="310"/>
  <c r="C15" i="310"/>
  <c r="B15" i="310"/>
  <c r="U14" i="310"/>
  <c r="O14" i="310"/>
  <c r="U13" i="310"/>
  <c r="I13" i="310"/>
  <c r="G13" i="310"/>
  <c r="F13" i="310"/>
  <c r="D13" i="310"/>
  <c r="C13" i="310"/>
  <c r="B13" i="310"/>
  <c r="U12" i="310"/>
  <c r="K12" i="310"/>
  <c r="U11" i="310"/>
  <c r="I11" i="310"/>
  <c r="G11" i="310"/>
  <c r="F11" i="310"/>
  <c r="D11" i="310"/>
  <c r="C11" i="310"/>
  <c r="B11" i="310"/>
  <c r="U10" i="310"/>
  <c r="M10" i="310"/>
  <c r="U9" i="310"/>
  <c r="I9" i="310"/>
  <c r="G9" i="310"/>
  <c r="F9" i="310"/>
  <c r="D9" i="310"/>
  <c r="C9" i="310"/>
  <c r="B9" i="310"/>
  <c r="U8" i="310"/>
  <c r="K8" i="310"/>
  <c r="U7" i="310"/>
  <c r="I7" i="310"/>
  <c r="G7" i="310"/>
  <c r="F7" i="310"/>
  <c r="D7" i="310"/>
  <c r="C7" i="310"/>
  <c r="B7" i="310"/>
  <c r="O6" i="310"/>
  <c r="M6" i="310"/>
  <c r="K6" i="310"/>
  <c r="F6" i="310"/>
  <c r="Y5" i="310"/>
  <c r="R4" i="310"/>
  <c r="G4" i="310"/>
  <c r="A4" i="310"/>
  <c r="Y3" i="310"/>
  <c r="E2" i="310"/>
  <c r="AH1" i="310"/>
  <c r="AG1" i="310"/>
  <c r="AF1" i="310"/>
  <c r="AE1" i="310"/>
  <c r="AD1" i="310"/>
  <c r="AC1" i="310"/>
  <c r="AB1" i="310"/>
  <c r="A1" i="310"/>
  <c r="K53" i="309"/>
  <c r="R47" i="309"/>
  <c r="E47" i="309"/>
  <c r="E46" i="309"/>
  <c r="F43" i="309"/>
  <c r="C43" i="309"/>
  <c r="F41" i="309"/>
  <c r="C41" i="309"/>
  <c r="F39" i="309"/>
  <c r="C39" i="309"/>
  <c r="F37" i="309"/>
  <c r="C37" i="309"/>
  <c r="B34" i="309"/>
  <c r="B33" i="309"/>
  <c r="B32" i="309"/>
  <c r="B31" i="309"/>
  <c r="J30" i="309"/>
  <c r="H30" i="309"/>
  <c r="F30" i="309"/>
  <c r="D30" i="309"/>
  <c r="B28" i="309"/>
  <c r="B27" i="309"/>
  <c r="B26" i="309"/>
  <c r="B25" i="309"/>
  <c r="J24" i="309"/>
  <c r="H24" i="309"/>
  <c r="F24" i="309"/>
  <c r="D24" i="309"/>
  <c r="L21" i="309"/>
  <c r="I21" i="309"/>
  <c r="G21" i="309"/>
  <c r="E21" i="309"/>
  <c r="D21" i="309"/>
  <c r="C21" i="309"/>
  <c r="L19" i="309"/>
  <c r="I19" i="309"/>
  <c r="G19" i="309"/>
  <c r="E19" i="309"/>
  <c r="D19" i="309"/>
  <c r="C19" i="309"/>
  <c r="L17" i="309"/>
  <c r="I17" i="309"/>
  <c r="G17" i="309"/>
  <c r="E17" i="309"/>
  <c r="D17" i="309"/>
  <c r="C17" i="309"/>
  <c r="L15" i="309"/>
  <c r="I15" i="309"/>
  <c r="G15" i="309"/>
  <c r="E15" i="309"/>
  <c r="D15" i="309"/>
  <c r="C15" i="309"/>
  <c r="L13" i="309"/>
  <c r="I13" i="309"/>
  <c r="G13" i="309"/>
  <c r="E13" i="309"/>
  <c r="D13" i="309"/>
  <c r="C13" i="309"/>
  <c r="L11" i="309"/>
  <c r="I11" i="309"/>
  <c r="G11" i="309"/>
  <c r="E11" i="309"/>
  <c r="D11" i="309"/>
  <c r="C11" i="309"/>
  <c r="L9" i="309"/>
  <c r="I9" i="309"/>
  <c r="G9" i="309"/>
  <c r="E9" i="309"/>
  <c r="D9" i="309"/>
  <c r="C9" i="309"/>
  <c r="L7" i="309"/>
  <c r="I7" i="309"/>
  <c r="G7" i="309"/>
  <c r="E7" i="309"/>
  <c r="D7" i="309"/>
  <c r="C7" i="309"/>
  <c r="Y5" i="309"/>
  <c r="L4" i="309"/>
  <c r="E4" i="309"/>
  <c r="A4" i="309"/>
  <c r="Y3" i="309"/>
  <c r="E2" i="309"/>
  <c r="AK1" i="309"/>
  <c r="AJ1" i="309"/>
  <c r="AI1" i="309"/>
  <c r="AH1" i="309"/>
  <c r="AG1" i="309"/>
  <c r="AF1" i="309"/>
  <c r="AE1" i="309"/>
  <c r="AD1" i="309"/>
  <c r="AC1" i="309"/>
  <c r="AB1" i="309"/>
  <c r="A1" i="309"/>
  <c r="K49" i="308"/>
  <c r="R44" i="308"/>
  <c r="E43" i="308"/>
  <c r="E42" i="308"/>
  <c r="F38" i="308"/>
  <c r="C38" i="308"/>
  <c r="F36" i="308"/>
  <c r="C36" i="308"/>
  <c r="F34" i="308"/>
  <c r="C34" i="308"/>
  <c r="B31" i="308"/>
  <c r="B30" i="308"/>
  <c r="B29" i="308"/>
  <c r="B28" i="308"/>
  <c r="J27" i="308"/>
  <c r="H27" i="308"/>
  <c r="F27" i="308"/>
  <c r="D27" i="308"/>
  <c r="B25" i="308"/>
  <c r="B24" i="308"/>
  <c r="B23" i="308"/>
  <c r="H22" i="308"/>
  <c r="F22" i="308"/>
  <c r="D22" i="308"/>
  <c r="L19" i="308"/>
  <c r="I19" i="308"/>
  <c r="G19" i="308"/>
  <c r="E19" i="308"/>
  <c r="D19" i="308"/>
  <c r="C19" i="308"/>
  <c r="L17" i="308"/>
  <c r="I17" i="308"/>
  <c r="G17" i="308"/>
  <c r="E17" i="308"/>
  <c r="D17" i="308"/>
  <c r="C17" i="308"/>
  <c r="L15" i="308"/>
  <c r="I15" i="308"/>
  <c r="G15" i="308"/>
  <c r="E15" i="308"/>
  <c r="D15" i="308"/>
  <c r="C15" i="308"/>
  <c r="L13" i="308"/>
  <c r="I13" i="308"/>
  <c r="G13" i="308"/>
  <c r="E13" i="308"/>
  <c r="D13" i="308"/>
  <c r="C13" i="308"/>
  <c r="L11" i="308"/>
  <c r="I11" i="308"/>
  <c r="G11" i="308"/>
  <c r="E11" i="308"/>
  <c r="D11" i="308"/>
  <c r="C11" i="308"/>
  <c r="L9" i="308"/>
  <c r="I9" i="308"/>
  <c r="G9" i="308"/>
  <c r="E9" i="308"/>
  <c r="D9" i="308"/>
  <c r="C9" i="308"/>
  <c r="L7" i="308"/>
  <c r="I7" i="308"/>
  <c r="G7" i="308"/>
  <c r="E7" i="308"/>
  <c r="D7" i="308"/>
  <c r="C7" i="308"/>
  <c r="Y5" i="308"/>
  <c r="L4" i="308"/>
  <c r="E4" i="308"/>
  <c r="A4" i="308"/>
  <c r="Y3" i="308"/>
  <c r="E2" i="308"/>
  <c r="AK1" i="308"/>
  <c r="AJ1" i="308"/>
  <c r="AI1" i="308"/>
  <c r="AH1" i="308"/>
  <c r="AG1" i="308"/>
  <c r="AF1" i="308"/>
  <c r="AE1" i="308"/>
  <c r="AD1" i="308"/>
  <c r="AC1" i="308"/>
  <c r="AB1" i="308"/>
  <c r="A1" i="308"/>
  <c r="R47" i="307"/>
  <c r="K47" i="307"/>
  <c r="E41" i="307"/>
  <c r="E40" i="307"/>
  <c r="F36" i="307"/>
  <c r="C36" i="307"/>
  <c r="F34" i="307"/>
  <c r="C34" i="307"/>
  <c r="F32" i="307"/>
  <c r="C32" i="307"/>
  <c r="B30" i="307"/>
  <c r="B29" i="307"/>
  <c r="B28" i="307"/>
  <c r="H27" i="307"/>
  <c r="F27" i="307"/>
  <c r="D27" i="307"/>
  <c r="B25" i="307"/>
  <c r="B24" i="307"/>
  <c r="B23" i="307"/>
  <c r="H22" i="307"/>
  <c r="F22" i="307"/>
  <c r="D22" i="307"/>
  <c r="L17" i="307"/>
  <c r="I17" i="307"/>
  <c r="G17" i="307"/>
  <c r="E17" i="307"/>
  <c r="D17" i="307"/>
  <c r="C17" i="307"/>
  <c r="L15" i="307"/>
  <c r="I15" i="307"/>
  <c r="G15" i="307"/>
  <c r="E15" i="307"/>
  <c r="D15" i="307"/>
  <c r="C15" i="307"/>
  <c r="L13" i="307"/>
  <c r="I13" i="307"/>
  <c r="G13" i="307"/>
  <c r="E13" i="307"/>
  <c r="D13" i="307"/>
  <c r="C13" i="307"/>
  <c r="L11" i="307"/>
  <c r="I11" i="307"/>
  <c r="G11" i="307"/>
  <c r="E11" i="307"/>
  <c r="D11" i="307"/>
  <c r="C11" i="307"/>
  <c r="L9" i="307"/>
  <c r="I9" i="307"/>
  <c r="G9" i="307"/>
  <c r="E9" i="307"/>
  <c r="D9" i="307"/>
  <c r="C9" i="307"/>
  <c r="L7" i="307"/>
  <c r="I7" i="307"/>
  <c r="G7" i="307"/>
  <c r="E7" i="307"/>
  <c r="D7" i="307"/>
  <c r="C7" i="307"/>
  <c r="Y5" i="307"/>
  <c r="L4" i="307"/>
  <c r="E4" i="307"/>
  <c r="A4" i="307"/>
  <c r="Y3" i="307"/>
  <c r="E2" i="307"/>
  <c r="AK1" i="307"/>
  <c r="AJ1" i="307"/>
  <c r="AI1" i="307"/>
  <c r="AH1" i="307"/>
  <c r="AG1" i="307"/>
  <c r="AF1" i="307"/>
  <c r="AE1" i="307"/>
  <c r="AD1" i="307"/>
  <c r="AC1" i="307"/>
  <c r="AB1" i="307"/>
  <c r="A1" i="307"/>
  <c r="K41" i="306"/>
  <c r="B23" i="306"/>
  <c r="B22" i="306"/>
  <c r="B21" i="306"/>
  <c r="B20" i="306"/>
  <c r="B19" i="306"/>
  <c r="L18" i="306"/>
  <c r="J18" i="306"/>
  <c r="H18" i="306"/>
  <c r="F18" i="306"/>
  <c r="D18" i="306"/>
  <c r="L15" i="306"/>
  <c r="I15" i="306"/>
  <c r="G15" i="306"/>
  <c r="E15" i="306"/>
  <c r="D15" i="306"/>
  <c r="C15" i="306"/>
  <c r="L13" i="306"/>
  <c r="I13" i="306"/>
  <c r="G13" i="306"/>
  <c r="E13" i="306"/>
  <c r="D13" i="306"/>
  <c r="C13" i="306"/>
  <c r="L11" i="306"/>
  <c r="I11" i="306"/>
  <c r="G11" i="306"/>
  <c r="E11" i="306"/>
  <c r="D11" i="306"/>
  <c r="C11" i="306"/>
  <c r="L9" i="306"/>
  <c r="I9" i="306"/>
  <c r="G9" i="306"/>
  <c r="E9" i="306"/>
  <c r="D9" i="306"/>
  <c r="C9" i="306"/>
  <c r="L7" i="306"/>
  <c r="I7" i="306"/>
  <c r="G7" i="306"/>
  <c r="E7" i="306"/>
  <c r="D7" i="306"/>
  <c r="C7" i="306"/>
  <c r="Y5" i="306"/>
  <c r="L4" i="306"/>
  <c r="E4" i="306"/>
  <c r="A4" i="306"/>
  <c r="Y3" i="306"/>
  <c r="E2" i="306"/>
  <c r="AK1" i="306"/>
  <c r="AJ1" i="306"/>
  <c r="AI1" i="306"/>
  <c r="AH1" i="306"/>
  <c r="AG1" i="306"/>
  <c r="AF1" i="306"/>
  <c r="AE1" i="306"/>
  <c r="AD1" i="306"/>
  <c r="AC1" i="306"/>
  <c r="AB1" i="306"/>
  <c r="A1" i="306"/>
  <c r="K41" i="305"/>
  <c r="B22" i="305"/>
  <c r="B21" i="305"/>
  <c r="B20" i="305"/>
  <c r="B19" i="305"/>
  <c r="J18" i="305"/>
  <c r="H18" i="305"/>
  <c r="F18" i="305"/>
  <c r="D18" i="305"/>
  <c r="L13" i="305"/>
  <c r="I13" i="305"/>
  <c r="G13" i="305"/>
  <c r="E13" i="305"/>
  <c r="D13" i="305"/>
  <c r="C13" i="305"/>
  <c r="L11" i="305"/>
  <c r="I11" i="305"/>
  <c r="G11" i="305"/>
  <c r="E11" i="305"/>
  <c r="D11" i="305"/>
  <c r="C11" i="305"/>
  <c r="L9" i="305"/>
  <c r="I9" i="305"/>
  <c r="G9" i="305"/>
  <c r="E9" i="305"/>
  <c r="D9" i="305"/>
  <c r="C9" i="305"/>
  <c r="L7" i="305"/>
  <c r="I7" i="305"/>
  <c r="G7" i="305"/>
  <c r="E7" i="305"/>
  <c r="D7" i="305"/>
  <c r="C7" i="305"/>
  <c r="Y5" i="305"/>
  <c r="M4" i="305"/>
  <c r="E4" i="305"/>
  <c r="A4" i="305"/>
  <c r="Y3" i="305"/>
  <c r="E2" i="305"/>
  <c r="AK1" i="305"/>
  <c r="AJ1" i="305"/>
  <c r="AI1" i="305"/>
  <c r="AH1" i="305"/>
  <c r="AG1" i="305"/>
  <c r="AF1" i="305"/>
  <c r="AE1" i="305"/>
  <c r="AD1" i="305"/>
  <c r="AC1" i="305"/>
  <c r="AB1" i="305"/>
  <c r="A1" i="305"/>
  <c r="K41" i="304"/>
  <c r="B21" i="304"/>
  <c r="B20" i="304"/>
  <c r="B19" i="304"/>
  <c r="H18" i="304"/>
  <c r="F18" i="304"/>
  <c r="D18" i="304"/>
  <c r="L11" i="304"/>
  <c r="I11" i="304"/>
  <c r="G11" i="304"/>
  <c r="E11" i="304"/>
  <c r="D11" i="304"/>
  <c r="C11" i="304"/>
  <c r="L9" i="304"/>
  <c r="I9" i="304"/>
  <c r="G9" i="304"/>
  <c r="E9" i="304"/>
  <c r="D9" i="304"/>
  <c r="C9" i="304"/>
  <c r="L7" i="304"/>
  <c r="I7" i="304"/>
  <c r="G7" i="304"/>
  <c r="E7" i="304"/>
  <c r="D7" i="304"/>
  <c r="C7" i="304"/>
  <c r="Y5" i="304"/>
  <c r="L4" i="304"/>
  <c r="E4" i="304"/>
  <c r="A4" i="304"/>
  <c r="Y3" i="304"/>
  <c r="E2" i="304"/>
  <c r="AK1" i="304"/>
  <c r="AJ1" i="304"/>
  <c r="AI1" i="304"/>
  <c r="AH1" i="304"/>
  <c r="AG1" i="304"/>
  <c r="AF1" i="304"/>
  <c r="AE1" i="304"/>
  <c r="AD1" i="304"/>
  <c r="AC1" i="304"/>
  <c r="AB1" i="304"/>
  <c r="A1" i="304"/>
  <c r="P156" i="303"/>
  <c r="M156" i="303"/>
  <c r="L156" i="303"/>
  <c r="K156" i="303"/>
  <c r="J156" i="303"/>
  <c r="P155" i="303"/>
  <c r="M155" i="303"/>
  <c r="L155" i="303"/>
  <c r="K155" i="303"/>
  <c r="J155" i="303"/>
  <c r="P154" i="303"/>
  <c r="M154" i="303"/>
  <c r="L154" i="303"/>
  <c r="K154" i="303"/>
  <c r="J154" i="303"/>
  <c r="P153" i="303"/>
  <c r="M153" i="303"/>
  <c r="L153" i="303"/>
  <c r="K153" i="303"/>
  <c r="J153" i="303"/>
  <c r="P152" i="303"/>
  <c r="M152" i="303"/>
  <c r="L152" i="303"/>
  <c r="K152" i="303"/>
  <c r="J152" i="303"/>
  <c r="P151" i="303"/>
  <c r="M151" i="303"/>
  <c r="L151" i="303"/>
  <c r="K151" i="303"/>
  <c r="J151" i="303"/>
  <c r="P150" i="303"/>
  <c r="M150" i="303"/>
  <c r="L150" i="303"/>
  <c r="K150" i="303"/>
  <c r="J150" i="303"/>
  <c r="P149" i="303"/>
  <c r="M149" i="303"/>
  <c r="L149" i="303"/>
  <c r="K149" i="303"/>
  <c r="J149" i="303"/>
  <c r="P148" i="303"/>
  <c r="M148" i="303"/>
  <c r="L148" i="303"/>
  <c r="K148" i="303"/>
  <c r="J148" i="303"/>
  <c r="P147" i="303"/>
  <c r="M147" i="303"/>
  <c r="L147" i="303"/>
  <c r="K147" i="303"/>
  <c r="J147" i="303"/>
  <c r="P146" i="303"/>
  <c r="M146" i="303"/>
  <c r="L146" i="303"/>
  <c r="K146" i="303"/>
  <c r="J146" i="303"/>
  <c r="P145" i="303"/>
  <c r="M145" i="303"/>
  <c r="L145" i="303"/>
  <c r="K145" i="303"/>
  <c r="J145" i="303"/>
  <c r="P144" i="303"/>
  <c r="M144" i="303"/>
  <c r="L144" i="303"/>
  <c r="K144" i="303"/>
  <c r="J144" i="303"/>
  <c r="P143" i="303"/>
  <c r="M143" i="303"/>
  <c r="L143" i="303"/>
  <c r="K143" i="303"/>
  <c r="J143" i="303"/>
  <c r="P142" i="303"/>
  <c r="M142" i="303"/>
  <c r="L142" i="303"/>
  <c r="K142" i="303"/>
  <c r="J142" i="303"/>
  <c r="P141" i="303"/>
  <c r="M141" i="303"/>
  <c r="L141" i="303"/>
  <c r="K141" i="303"/>
  <c r="J141" i="303"/>
  <c r="P140" i="303"/>
  <c r="M140" i="303"/>
  <c r="L140" i="303"/>
  <c r="K140" i="303"/>
  <c r="J140" i="303"/>
  <c r="P139" i="303"/>
  <c r="M139" i="303"/>
  <c r="L139" i="303"/>
  <c r="K139" i="303"/>
  <c r="J139" i="303"/>
  <c r="P138" i="303"/>
  <c r="M138" i="303"/>
  <c r="L138" i="303"/>
  <c r="K138" i="303"/>
  <c r="J138" i="303"/>
  <c r="P137" i="303"/>
  <c r="M137" i="303"/>
  <c r="L137" i="303"/>
  <c r="K137" i="303"/>
  <c r="J137" i="303"/>
  <c r="P136" i="303"/>
  <c r="M136" i="303"/>
  <c r="L136" i="303"/>
  <c r="K136" i="303"/>
  <c r="J136" i="303"/>
  <c r="P135" i="303"/>
  <c r="M135" i="303"/>
  <c r="L135" i="303"/>
  <c r="K135" i="303"/>
  <c r="J135" i="303"/>
  <c r="P134" i="303"/>
  <c r="M134" i="303"/>
  <c r="L134" i="303"/>
  <c r="K134" i="303"/>
  <c r="J134" i="303"/>
  <c r="P133" i="303"/>
  <c r="M133" i="303"/>
  <c r="L133" i="303"/>
  <c r="K133" i="303"/>
  <c r="J133" i="303"/>
  <c r="P132" i="303"/>
  <c r="M132" i="303"/>
  <c r="L132" i="303"/>
  <c r="K132" i="303"/>
  <c r="J132" i="303"/>
  <c r="P131" i="303"/>
  <c r="M131" i="303"/>
  <c r="L131" i="303"/>
  <c r="K131" i="303"/>
  <c r="J131" i="303"/>
  <c r="P130" i="303"/>
  <c r="M130" i="303"/>
  <c r="L130" i="303"/>
  <c r="K130" i="303"/>
  <c r="J130" i="303"/>
  <c r="P129" i="303"/>
  <c r="M129" i="303"/>
  <c r="L129" i="303"/>
  <c r="K129" i="303"/>
  <c r="J129" i="303"/>
  <c r="P128" i="303"/>
  <c r="M128" i="303"/>
  <c r="L128" i="303"/>
  <c r="K128" i="303"/>
  <c r="J128" i="303"/>
  <c r="P127" i="303"/>
  <c r="M127" i="303"/>
  <c r="L127" i="303"/>
  <c r="K127" i="303"/>
  <c r="J127" i="303"/>
  <c r="P126" i="303"/>
  <c r="M126" i="303"/>
  <c r="L126" i="303"/>
  <c r="K126" i="303"/>
  <c r="J126" i="303"/>
  <c r="P125" i="303"/>
  <c r="M125" i="303"/>
  <c r="L125" i="303"/>
  <c r="K125" i="303"/>
  <c r="J125" i="303"/>
  <c r="P124" i="303"/>
  <c r="M124" i="303"/>
  <c r="L124" i="303"/>
  <c r="K124" i="303"/>
  <c r="J124" i="303"/>
  <c r="P123" i="303"/>
  <c r="M123" i="303"/>
  <c r="L123" i="303"/>
  <c r="K123" i="303"/>
  <c r="J123" i="303"/>
  <c r="P122" i="303"/>
  <c r="M122" i="303"/>
  <c r="L122" i="303"/>
  <c r="K122" i="303"/>
  <c r="J122" i="303"/>
  <c r="P121" i="303"/>
  <c r="M121" i="303"/>
  <c r="L121" i="303"/>
  <c r="K121" i="303"/>
  <c r="J121" i="303"/>
  <c r="P120" i="303"/>
  <c r="M120" i="303"/>
  <c r="L120" i="303"/>
  <c r="K120" i="303"/>
  <c r="J120" i="303"/>
  <c r="P119" i="303"/>
  <c r="M119" i="303"/>
  <c r="L119" i="303"/>
  <c r="K119" i="303"/>
  <c r="J119" i="303"/>
  <c r="P118" i="303"/>
  <c r="M118" i="303"/>
  <c r="L118" i="303"/>
  <c r="K118" i="303"/>
  <c r="J118" i="303"/>
  <c r="P117" i="303"/>
  <c r="M117" i="303"/>
  <c r="L117" i="303"/>
  <c r="K117" i="303"/>
  <c r="J117" i="303"/>
  <c r="P116" i="303"/>
  <c r="M116" i="303"/>
  <c r="L116" i="303"/>
  <c r="K116" i="303"/>
  <c r="J116" i="303"/>
  <c r="P115" i="303"/>
  <c r="M115" i="303"/>
  <c r="L115" i="303"/>
  <c r="K115" i="303"/>
  <c r="J115" i="303"/>
  <c r="P114" i="303"/>
  <c r="M114" i="303"/>
  <c r="L114" i="303"/>
  <c r="K114" i="303"/>
  <c r="J114" i="303"/>
  <c r="P113" i="303"/>
  <c r="M113" i="303"/>
  <c r="L113" i="303"/>
  <c r="K113" i="303"/>
  <c r="J113" i="303"/>
  <c r="P112" i="303"/>
  <c r="M112" i="303"/>
  <c r="L112" i="303"/>
  <c r="K112" i="303"/>
  <c r="J112" i="303"/>
  <c r="P111" i="303"/>
  <c r="M111" i="303"/>
  <c r="L111" i="303"/>
  <c r="K111" i="303"/>
  <c r="J111" i="303"/>
  <c r="P110" i="303"/>
  <c r="M110" i="303"/>
  <c r="L110" i="303"/>
  <c r="K110" i="303"/>
  <c r="J110" i="303"/>
  <c r="P109" i="303"/>
  <c r="M109" i="303"/>
  <c r="L109" i="303"/>
  <c r="K109" i="303"/>
  <c r="J109" i="303"/>
  <c r="P108" i="303"/>
  <c r="M108" i="303"/>
  <c r="L108" i="303"/>
  <c r="K108" i="303"/>
  <c r="J108" i="303"/>
  <c r="P107" i="303"/>
  <c r="M107" i="303"/>
  <c r="L107" i="303"/>
  <c r="K107" i="303"/>
  <c r="J107" i="303"/>
  <c r="P106" i="303"/>
  <c r="M106" i="303"/>
  <c r="L106" i="303"/>
  <c r="K106" i="303"/>
  <c r="J106" i="303"/>
  <c r="P105" i="303"/>
  <c r="M105" i="303"/>
  <c r="L105" i="303"/>
  <c r="K105" i="303"/>
  <c r="J105" i="303"/>
  <c r="P104" i="303"/>
  <c r="M104" i="303"/>
  <c r="L104" i="303"/>
  <c r="K104" i="303"/>
  <c r="J104" i="303"/>
  <c r="P103" i="303"/>
  <c r="M103" i="303"/>
  <c r="L103" i="303"/>
  <c r="K103" i="303"/>
  <c r="J103" i="303"/>
  <c r="P102" i="303"/>
  <c r="M102" i="303"/>
  <c r="L102" i="303"/>
  <c r="K102" i="303"/>
  <c r="J102" i="303"/>
  <c r="P101" i="303"/>
  <c r="M101" i="303"/>
  <c r="L101" i="303"/>
  <c r="K101" i="303"/>
  <c r="J101" i="303"/>
  <c r="P100" i="303"/>
  <c r="M100" i="303"/>
  <c r="L100" i="303"/>
  <c r="K100" i="303"/>
  <c r="J100" i="303"/>
  <c r="P99" i="303"/>
  <c r="M99" i="303"/>
  <c r="L99" i="303"/>
  <c r="K99" i="303"/>
  <c r="J99" i="303"/>
  <c r="P98" i="303"/>
  <c r="M98" i="303"/>
  <c r="L98" i="303"/>
  <c r="K98" i="303"/>
  <c r="J98" i="303"/>
  <c r="P97" i="303"/>
  <c r="M97" i="303"/>
  <c r="L97" i="303"/>
  <c r="K97" i="303"/>
  <c r="J97" i="303"/>
  <c r="P96" i="303"/>
  <c r="M96" i="303"/>
  <c r="L96" i="303"/>
  <c r="K96" i="303"/>
  <c r="J96" i="303"/>
  <c r="P95" i="303"/>
  <c r="M95" i="303"/>
  <c r="L95" i="303"/>
  <c r="K95" i="303"/>
  <c r="J95" i="303"/>
  <c r="P94" i="303"/>
  <c r="M94" i="303"/>
  <c r="L94" i="303"/>
  <c r="K94" i="303"/>
  <c r="J94" i="303"/>
  <c r="P93" i="303"/>
  <c r="M93" i="303"/>
  <c r="L93" i="303"/>
  <c r="K93" i="303"/>
  <c r="J93" i="303"/>
  <c r="P92" i="303"/>
  <c r="M92" i="303"/>
  <c r="L92" i="303"/>
  <c r="K92" i="303"/>
  <c r="J92" i="303"/>
  <c r="P91" i="303"/>
  <c r="M91" i="303"/>
  <c r="L91" i="303"/>
  <c r="K91" i="303"/>
  <c r="J91" i="303"/>
  <c r="P90" i="303"/>
  <c r="M90" i="303"/>
  <c r="L90" i="303"/>
  <c r="K90" i="303"/>
  <c r="J90" i="303"/>
  <c r="P89" i="303"/>
  <c r="M89" i="303"/>
  <c r="L89" i="303"/>
  <c r="K89" i="303"/>
  <c r="J89" i="303"/>
  <c r="P88" i="303"/>
  <c r="M88" i="303"/>
  <c r="L88" i="303"/>
  <c r="K88" i="303"/>
  <c r="J88" i="303"/>
  <c r="P87" i="303"/>
  <c r="M87" i="303"/>
  <c r="L87" i="303"/>
  <c r="K87" i="303"/>
  <c r="J87" i="303"/>
  <c r="P86" i="303"/>
  <c r="M86" i="303"/>
  <c r="L86" i="303"/>
  <c r="K86" i="303"/>
  <c r="J86" i="303"/>
  <c r="P85" i="303"/>
  <c r="M85" i="303"/>
  <c r="L85" i="303"/>
  <c r="K85" i="303"/>
  <c r="J85" i="303"/>
  <c r="P84" i="303"/>
  <c r="M84" i="303"/>
  <c r="L84" i="303"/>
  <c r="K84" i="303"/>
  <c r="J84" i="303"/>
  <c r="P83" i="303"/>
  <c r="M83" i="303"/>
  <c r="L83" i="303"/>
  <c r="K83" i="303"/>
  <c r="J83" i="303"/>
  <c r="P82" i="303"/>
  <c r="M82" i="303"/>
  <c r="L82" i="303"/>
  <c r="K82" i="303"/>
  <c r="J82" i="303"/>
  <c r="P81" i="303"/>
  <c r="M81" i="303"/>
  <c r="L81" i="303"/>
  <c r="K81" i="303"/>
  <c r="J81" i="303"/>
  <c r="P80" i="303"/>
  <c r="M80" i="303"/>
  <c r="L80" i="303"/>
  <c r="K80" i="303"/>
  <c r="J80" i="303"/>
  <c r="P79" i="303"/>
  <c r="M79" i="303"/>
  <c r="L79" i="303"/>
  <c r="K79" i="303"/>
  <c r="J79" i="303"/>
  <c r="P78" i="303"/>
  <c r="M78" i="303"/>
  <c r="L78" i="303"/>
  <c r="K78" i="303"/>
  <c r="J78" i="303"/>
  <c r="P77" i="303"/>
  <c r="M77" i="303"/>
  <c r="L77" i="303"/>
  <c r="K77" i="303"/>
  <c r="J77" i="303"/>
  <c r="P76" i="303"/>
  <c r="M76" i="303"/>
  <c r="L76" i="303"/>
  <c r="K76" i="303"/>
  <c r="J76" i="303"/>
  <c r="P75" i="303"/>
  <c r="M75" i="303"/>
  <c r="L75" i="303"/>
  <c r="K75" i="303"/>
  <c r="J75" i="303"/>
  <c r="P74" i="303"/>
  <c r="M74" i="303"/>
  <c r="L74" i="303"/>
  <c r="K74" i="303"/>
  <c r="J74" i="303"/>
  <c r="P73" i="303"/>
  <c r="M73" i="303"/>
  <c r="L73" i="303"/>
  <c r="K73" i="303"/>
  <c r="J73" i="303"/>
  <c r="P72" i="303"/>
  <c r="M72" i="303"/>
  <c r="L72" i="303"/>
  <c r="K72" i="303"/>
  <c r="J72" i="303"/>
  <c r="P71" i="303"/>
  <c r="M71" i="303"/>
  <c r="L71" i="303"/>
  <c r="K71" i="303"/>
  <c r="J71" i="303"/>
  <c r="P70" i="303"/>
  <c r="M70" i="303"/>
  <c r="L70" i="303"/>
  <c r="K70" i="303"/>
  <c r="J70" i="303"/>
  <c r="P69" i="303"/>
  <c r="M69" i="303"/>
  <c r="L69" i="303"/>
  <c r="K69" i="303"/>
  <c r="J69" i="303"/>
  <c r="P68" i="303"/>
  <c r="M68" i="303"/>
  <c r="L68" i="303"/>
  <c r="K68" i="303"/>
  <c r="J68" i="303"/>
  <c r="P67" i="303"/>
  <c r="M67" i="303"/>
  <c r="L67" i="303"/>
  <c r="K67" i="303"/>
  <c r="J67" i="303"/>
  <c r="P66" i="303"/>
  <c r="M66" i="303"/>
  <c r="L66" i="303"/>
  <c r="K66" i="303"/>
  <c r="J66" i="303"/>
  <c r="P65" i="303"/>
  <c r="M65" i="303"/>
  <c r="L65" i="303"/>
  <c r="K65" i="303"/>
  <c r="J65" i="303"/>
  <c r="P64" i="303"/>
  <c r="M64" i="303"/>
  <c r="L64" i="303"/>
  <c r="K64" i="303"/>
  <c r="J64" i="303"/>
  <c r="P63" i="303"/>
  <c r="M63" i="303"/>
  <c r="L63" i="303"/>
  <c r="K63" i="303"/>
  <c r="J63" i="303"/>
  <c r="P62" i="303"/>
  <c r="M62" i="303"/>
  <c r="L62" i="303"/>
  <c r="K62" i="303"/>
  <c r="J62" i="303"/>
  <c r="P61" i="303"/>
  <c r="M61" i="303"/>
  <c r="L61" i="303"/>
  <c r="K61" i="303"/>
  <c r="J61" i="303"/>
  <c r="P60" i="303"/>
  <c r="M60" i="303"/>
  <c r="L60" i="303"/>
  <c r="K60" i="303"/>
  <c r="J60" i="303"/>
  <c r="P59" i="303"/>
  <c r="M59" i="303"/>
  <c r="L59" i="303"/>
  <c r="K59" i="303"/>
  <c r="J59" i="303"/>
  <c r="P58" i="303"/>
  <c r="M58" i="303"/>
  <c r="L58" i="303"/>
  <c r="K58" i="303"/>
  <c r="J58" i="303"/>
  <c r="P57" i="303"/>
  <c r="M57" i="303"/>
  <c r="L57" i="303"/>
  <c r="K57" i="303"/>
  <c r="J57" i="303"/>
  <c r="P56" i="303"/>
  <c r="M56" i="303"/>
  <c r="L56" i="303"/>
  <c r="K56" i="303"/>
  <c r="J56" i="303"/>
  <c r="P55" i="303"/>
  <c r="M55" i="303"/>
  <c r="L55" i="303"/>
  <c r="K55" i="303"/>
  <c r="J55" i="303"/>
  <c r="P54" i="303"/>
  <c r="M54" i="303"/>
  <c r="L54" i="303"/>
  <c r="K54" i="303"/>
  <c r="J54" i="303"/>
  <c r="P53" i="303"/>
  <c r="M53" i="303"/>
  <c r="L53" i="303"/>
  <c r="K53" i="303"/>
  <c r="J53" i="303"/>
  <c r="P52" i="303"/>
  <c r="M52" i="303"/>
  <c r="L52" i="303"/>
  <c r="K52" i="303"/>
  <c r="J52" i="303"/>
  <c r="P51" i="303"/>
  <c r="M51" i="303"/>
  <c r="L51" i="303"/>
  <c r="K51" i="303"/>
  <c r="J51" i="303"/>
  <c r="P50" i="303"/>
  <c r="M50" i="303"/>
  <c r="L50" i="303"/>
  <c r="K50" i="303"/>
  <c r="J50" i="303"/>
  <c r="P49" i="303"/>
  <c r="M49" i="303"/>
  <c r="L49" i="303"/>
  <c r="K49" i="303"/>
  <c r="J49" i="303"/>
  <c r="P48" i="303"/>
  <c r="M48" i="303"/>
  <c r="L48" i="303"/>
  <c r="K48" i="303"/>
  <c r="J48" i="303"/>
  <c r="P47" i="303"/>
  <c r="M47" i="303"/>
  <c r="L47" i="303"/>
  <c r="K47" i="303"/>
  <c r="J47" i="303"/>
  <c r="P46" i="303"/>
  <c r="M46" i="303"/>
  <c r="L46" i="303"/>
  <c r="K46" i="303"/>
  <c r="J46" i="303"/>
  <c r="P45" i="303"/>
  <c r="M45" i="303"/>
  <c r="L45" i="303"/>
  <c r="K45" i="303"/>
  <c r="J45" i="303"/>
  <c r="P44" i="303"/>
  <c r="M44" i="303"/>
  <c r="L44" i="303"/>
  <c r="K44" i="303"/>
  <c r="J44" i="303"/>
  <c r="P43" i="303"/>
  <c r="M43" i="303"/>
  <c r="L43" i="303"/>
  <c r="K43" i="303"/>
  <c r="J43" i="303"/>
  <c r="P42" i="303"/>
  <c r="M42" i="303"/>
  <c r="L42" i="303"/>
  <c r="K42" i="303"/>
  <c r="J42" i="303"/>
  <c r="P41" i="303"/>
  <c r="M41" i="303"/>
  <c r="L41" i="303"/>
  <c r="K41" i="303"/>
  <c r="J41" i="303"/>
  <c r="P40" i="303"/>
  <c r="M40" i="303"/>
  <c r="L40" i="303"/>
  <c r="K40" i="303"/>
  <c r="J40" i="303"/>
  <c r="H5" i="303"/>
  <c r="D5" i="303"/>
  <c r="C5" i="303"/>
  <c r="A5" i="303"/>
  <c r="C2" i="303"/>
  <c r="A1" i="303"/>
  <c r="R47" i="302"/>
  <c r="O47" i="302"/>
  <c r="F43" i="302"/>
  <c r="F42" i="302"/>
  <c r="F41" i="302"/>
  <c r="F40"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U15" i="302"/>
  <c r="I15" i="302"/>
  <c r="G15" i="302"/>
  <c r="F15" i="302"/>
  <c r="D15" i="302"/>
  <c r="C15" i="302"/>
  <c r="B15" i="302"/>
  <c r="U14" i="302"/>
  <c r="B14" i="302"/>
  <c r="U13" i="302"/>
  <c r="I13" i="302"/>
  <c r="G13" i="302"/>
  <c r="F13" i="302"/>
  <c r="D13" i="302"/>
  <c r="C13" i="302"/>
  <c r="B13" i="302"/>
  <c r="U12" i="302"/>
  <c r="K12" i="302"/>
  <c r="B12" i="302"/>
  <c r="U11" i="302"/>
  <c r="I11" i="302"/>
  <c r="G11" i="302"/>
  <c r="F11" i="302"/>
  <c r="D11" i="302"/>
  <c r="C11" i="302"/>
  <c r="B11" i="302"/>
  <c r="U10" i="302"/>
  <c r="M10" i="302"/>
  <c r="B10" i="302"/>
  <c r="U9" i="302"/>
  <c r="I9" i="302"/>
  <c r="G9" i="302"/>
  <c r="F9" i="302"/>
  <c r="D9" i="302"/>
  <c r="C9" i="302"/>
  <c r="B9" i="302"/>
  <c r="U8" i="302"/>
  <c r="K8" i="302"/>
  <c r="U7" i="302"/>
  <c r="I7" i="302"/>
  <c r="G7" i="302"/>
  <c r="F7" i="302"/>
  <c r="D7" i="302"/>
  <c r="C7" i="302"/>
  <c r="B7" i="302"/>
  <c r="R4" i="302"/>
  <c r="K4" i="302"/>
  <c r="G4" i="302"/>
  <c r="A4" i="302"/>
  <c r="E2" i="302"/>
  <c r="A1" i="302"/>
  <c r="R32" i="301"/>
  <c r="O32" i="301"/>
  <c r="F28" i="301"/>
  <c r="F27" i="301"/>
  <c r="F26" i="301"/>
  <c r="F25" i="301"/>
  <c r="I21" i="301"/>
  <c r="G21" i="301"/>
  <c r="F21" i="301"/>
  <c r="D21" i="301"/>
  <c r="C21" i="301"/>
  <c r="B21" i="301"/>
  <c r="K20" i="301"/>
  <c r="I19" i="301"/>
  <c r="G19" i="301"/>
  <c r="F19" i="301"/>
  <c r="D19" i="301"/>
  <c r="C19" i="301"/>
  <c r="B19" i="301"/>
  <c r="I17" i="301"/>
  <c r="G17" i="301"/>
  <c r="F17" i="301"/>
  <c r="D17" i="301"/>
  <c r="C17" i="301"/>
  <c r="B17" i="301"/>
  <c r="U16" i="301"/>
  <c r="K16" i="301"/>
  <c r="U15" i="301"/>
  <c r="I15" i="301"/>
  <c r="G15" i="301"/>
  <c r="F15" i="301"/>
  <c r="D15" i="301"/>
  <c r="C15" i="301"/>
  <c r="B15" i="301"/>
  <c r="U14" i="301"/>
  <c r="U13" i="301"/>
  <c r="I13" i="301"/>
  <c r="G13" i="301"/>
  <c r="F13" i="301"/>
  <c r="D13" i="301"/>
  <c r="C13" i="301"/>
  <c r="B13" i="301"/>
  <c r="U12" i="301"/>
  <c r="K12" i="301"/>
  <c r="U11" i="301"/>
  <c r="I11" i="301"/>
  <c r="G11" i="301"/>
  <c r="F11" i="301"/>
  <c r="D11" i="301"/>
  <c r="C11" i="301"/>
  <c r="B11" i="301"/>
  <c r="U10" i="301"/>
  <c r="U9" i="301"/>
  <c r="I9" i="301"/>
  <c r="G9" i="301"/>
  <c r="F9" i="301"/>
  <c r="D9" i="301"/>
  <c r="C9" i="301"/>
  <c r="B9" i="301"/>
  <c r="U8" i="301"/>
  <c r="K8" i="301"/>
  <c r="U7" i="301"/>
  <c r="I7" i="301"/>
  <c r="G7" i="301"/>
  <c r="F7" i="301"/>
  <c r="D7" i="301"/>
  <c r="C7" i="301"/>
  <c r="B7" i="301"/>
  <c r="R4" i="301"/>
  <c r="K4" i="301"/>
  <c r="G4" i="301"/>
  <c r="A4" i="301"/>
  <c r="E2" i="301"/>
  <c r="A1" i="301"/>
  <c r="R31" i="300"/>
  <c r="O31" i="300"/>
  <c r="F25" i="300"/>
  <c r="F24" i="300"/>
  <c r="I21" i="300"/>
  <c r="G21" i="300"/>
  <c r="F21" i="300"/>
  <c r="D21" i="300"/>
  <c r="C21" i="300"/>
  <c r="B21" i="300"/>
  <c r="K20" i="300"/>
  <c r="I19" i="300"/>
  <c r="G19" i="300"/>
  <c r="F19" i="300"/>
  <c r="D19" i="300"/>
  <c r="C19" i="300"/>
  <c r="B19" i="300"/>
  <c r="M18" i="300"/>
  <c r="I17" i="300"/>
  <c r="G17" i="300"/>
  <c r="F17" i="300"/>
  <c r="D17" i="300"/>
  <c r="C17" i="300"/>
  <c r="B17" i="300"/>
  <c r="U16" i="300"/>
  <c r="K16" i="300"/>
  <c r="U15" i="300"/>
  <c r="I15" i="300"/>
  <c r="G15" i="300"/>
  <c r="F15" i="300"/>
  <c r="D15" i="300"/>
  <c r="C15" i="300"/>
  <c r="B15" i="300"/>
  <c r="U13" i="300"/>
  <c r="I13" i="300"/>
  <c r="G13" i="300"/>
  <c r="F13" i="300"/>
  <c r="D13" i="300"/>
  <c r="C13" i="300"/>
  <c r="B13" i="300"/>
  <c r="U12" i="300"/>
  <c r="K12" i="300"/>
  <c r="U11" i="300"/>
  <c r="I11" i="300"/>
  <c r="G11" i="300"/>
  <c r="F11" i="300"/>
  <c r="D11" i="300"/>
  <c r="C11" i="300"/>
  <c r="B11" i="300"/>
  <c r="U10" i="300"/>
  <c r="M10" i="300"/>
  <c r="U9" i="300"/>
  <c r="I9" i="300"/>
  <c r="G9" i="300"/>
  <c r="F9" i="300"/>
  <c r="D9" i="300"/>
  <c r="C9" i="300"/>
  <c r="B9" i="300"/>
  <c r="U8" i="300"/>
  <c r="K8" i="300"/>
  <c r="U7" i="300"/>
  <c r="I7" i="300"/>
  <c r="G7" i="300"/>
  <c r="F7" i="300"/>
  <c r="D7" i="300"/>
  <c r="C7" i="300"/>
  <c r="B7" i="300"/>
  <c r="R4" i="300"/>
  <c r="K4" i="300"/>
  <c r="G4" i="300"/>
  <c r="A4" i="300"/>
  <c r="E2" i="300"/>
  <c r="A1" i="300"/>
  <c r="N122" i="299"/>
  <c r="K122" i="299"/>
  <c r="J122" i="299"/>
  <c r="I122" i="299"/>
  <c r="H122" i="299"/>
  <c r="N121" i="299"/>
  <c r="K121" i="299"/>
  <c r="J121" i="299"/>
  <c r="I121" i="299"/>
  <c r="H121" i="299"/>
  <c r="N120" i="299"/>
  <c r="K120" i="299"/>
  <c r="J120" i="299"/>
  <c r="I120" i="299"/>
  <c r="H120" i="299"/>
  <c r="N119" i="299"/>
  <c r="K119" i="299"/>
  <c r="J119" i="299"/>
  <c r="I119" i="299"/>
  <c r="H119" i="299"/>
  <c r="N118" i="299"/>
  <c r="K118" i="299"/>
  <c r="J118" i="299"/>
  <c r="I118" i="299"/>
  <c r="H118" i="299"/>
  <c r="N117" i="299"/>
  <c r="K117" i="299"/>
  <c r="J117" i="299"/>
  <c r="I117" i="299"/>
  <c r="H117" i="299"/>
  <c r="N116" i="299"/>
  <c r="K116" i="299"/>
  <c r="J116" i="299"/>
  <c r="I116" i="299"/>
  <c r="H116" i="299"/>
  <c r="N115" i="299"/>
  <c r="K115" i="299"/>
  <c r="J115" i="299"/>
  <c r="I115" i="299"/>
  <c r="H115" i="299"/>
  <c r="N114" i="299"/>
  <c r="K114" i="299"/>
  <c r="J114" i="299"/>
  <c r="I114" i="299"/>
  <c r="H114" i="299"/>
  <c r="N113" i="299"/>
  <c r="K113" i="299"/>
  <c r="J113" i="299"/>
  <c r="I113" i="299"/>
  <c r="H113" i="299"/>
  <c r="N112" i="299"/>
  <c r="K112" i="299"/>
  <c r="J112" i="299"/>
  <c r="I112" i="299"/>
  <c r="H112" i="299"/>
  <c r="N111" i="299"/>
  <c r="K111" i="299"/>
  <c r="J111" i="299"/>
  <c r="I111" i="299"/>
  <c r="H111" i="299"/>
  <c r="N110" i="299"/>
  <c r="K110" i="299"/>
  <c r="J110" i="299"/>
  <c r="I110" i="299"/>
  <c r="H110" i="299"/>
  <c r="N109" i="299"/>
  <c r="K109" i="299"/>
  <c r="J109" i="299"/>
  <c r="I109" i="299"/>
  <c r="H109" i="299"/>
  <c r="N108" i="299"/>
  <c r="K108" i="299"/>
  <c r="J108" i="299"/>
  <c r="I108" i="299"/>
  <c r="H108" i="299"/>
  <c r="N107" i="299"/>
  <c r="K107" i="299"/>
  <c r="J107" i="299"/>
  <c r="I107" i="299"/>
  <c r="H107" i="299"/>
  <c r="N106" i="299"/>
  <c r="K106" i="299"/>
  <c r="J106" i="299"/>
  <c r="I106" i="299"/>
  <c r="H106" i="299"/>
  <c r="N105" i="299"/>
  <c r="K105" i="299"/>
  <c r="J105" i="299"/>
  <c r="I105" i="299"/>
  <c r="H105" i="299"/>
  <c r="N104" i="299"/>
  <c r="K104" i="299"/>
  <c r="J104" i="299"/>
  <c r="I104" i="299"/>
  <c r="H104" i="299"/>
  <c r="N103" i="299"/>
  <c r="K103" i="299"/>
  <c r="J103" i="299"/>
  <c r="I103" i="299"/>
  <c r="H103" i="299"/>
  <c r="N102" i="299"/>
  <c r="K102" i="299"/>
  <c r="J102" i="299"/>
  <c r="I102" i="299"/>
  <c r="H102" i="299"/>
  <c r="N101" i="299"/>
  <c r="K101" i="299"/>
  <c r="J101" i="299"/>
  <c r="I101" i="299"/>
  <c r="H101" i="299"/>
  <c r="N100" i="299"/>
  <c r="K100" i="299"/>
  <c r="J100" i="299"/>
  <c r="I100" i="299"/>
  <c r="H100" i="299"/>
  <c r="N99" i="299"/>
  <c r="K99" i="299"/>
  <c r="J99" i="299"/>
  <c r="I99" i="299"/>
  <c r="H99" i="299"/>
  <c r="N98" i="299"/>
  <c r="K98" i="299"/>
  <c r="J98" i="299"/>
  <c r="I98" i="299"/>
  <c r="H98" i="299"/>
  <c r="N97" i="299"/>
  <c r="K97" i="299"/>
  <c r="J97" i="299"/>
  <c r="I97" i="299"/>
  <c r="H97" i="299"/>
  <c r="N96" i="299"/>
  <c r="K96" i="299"/>
  <c r="J96" i="299"/>
  <c r="I96" i="299"/>
  <c r="H96" i="299"/>
  <c r="N95" i="299"/>
  <c r="K95" i="299"/>
  <c r="J95" i="299"/>
  <c r="I95" i="299"/>
  <c r="H95" i="299"/>
  <c r="N94" i="299"/>
  <c r="K94" i="299"/>
  <c r="J94" i="299"/>
  <c r="I94" i="299"/>
  <c r="H94" i="299"/>
  <c r="N93" i="299"/>
  <c r="K93" i="299"/>
  <c r="J93" i="299"/>
  <c r="I93" i="299"/>
  <c r="H93" i="299"/>
  <c r="N92" i="299"/>
  <c r="K92" i="299"/>
  <c r="J92" i="299"/>
  <c r="I92" i="299"/>
  <c r="H92" i="299"/>
  <c r="N91" i="299"/>
  <c r="K91" i="299"/>
  <c r="J91" i="299"/>
  <c r="I91" i="299"/>
  <c r="H91" i="299"/>
  <c r="N90" i="299"/>
  <c r="K90" i="299"/>
  <c r="J90" i="299"/>
  <c r="I90" i="299"/>
  <c r="H90" i="299"/>
  <c r="N89" i="299"/>
  <c r="K89" i="299"/>
  <c r="J89" i="299"/>
  <c r="I89" i="299"/>
  <c r="H89" i="299"/>
  <c r="N88" i="299"/>
  <c r="K88" i="299"/>
  <c r="J88" i="299"/>
  <c r="I88" i="299"/>
  <c r="H88" i="299"/>
  <c r="N87" i="299"/>
  <c r="K87" i="299"/>
  <c r="J87" i="299"/>
  <c r="I87" i="299"/>
  <c r="H87" i="299"/>
  <c r="N86" i="299"/>
  <c r="K86" i="299"/>
  <c r="J86" i="299"/>
  <c r="I86" i="299"/>
  <c r="H86" i="299"/>
  <c r="N85" i="299"/>
  <c r="K85" i="299"/>
  <c r="J85" i="299"/>
  <c r="I85" i="299"/>
  <c r="H85" i="299"/>
  <c r="N84" i="299"/>
  <c r="K84" i="299"/>
  <c r="J84" i="299"/>
  <c r="I84" i="299"/>
  <c r="H84" i="299"/>
  <c r="N83" i="299"/>
  <c r="K83" i="299"/>
  <c r="J83" i="299"/>
  <c r="I83" i="299"/>
  <c r="H83" i="299"/>
  <c r="N82" i="299"/>
  <c r="K82" i="299"/>
  <c r="J82" i="299"/>
  <c r="I82" i="299"/>
  <c r="H82" i="299"/>
  <c r="N81" i="299"/>
  <c r="K81" i="299"/>
  <c r="J81" i="299"/>
  <c r="I81" i="299"/>
  <c r="H81" i="299"/>
  <c r="N80" i="299"/>
  <c r="K80" i="299"/>
  <c r="J80" i="299"/>
  <c r="I80" i="299"/>
  <c r="H80" i="299"/>
  <c r="N79" i="299"/>
  <c r="K79" i="299"/>
  <c r="J79" i="299"/>
  <c r="I79" i="299"/>
  <c r="H79" i="299"/>
  <c r="N78" i="299"/>
  <c r="K78" i="299"/>
  <c r="J78" i="299"/>
  <c r="I78" i="299"/>
  <c r="H78" i="299"/>
  <c r="N77" i="299"/>
  <c r="K77" i="299"/>
  <c r="J77" i="299"/>
  <c r="I77" i="299"/>
  <c r="H77" i="299"/>
  <c r="N76" i="299"/>
  <c r="K76" i="299"/>
  <c r="J76" i="299"/>
  <c r="I76" i="299"/>
  <c r="H76" i="299"/>
  <c r="N75" i="299"/>
  <c r="K75" i="299"/>
  <c r="J75" i="299"/>
  <c r="I75" i="299"/>
  <c r="H75" i="299"/>
  <c r="N74" i="299"/>
  <c r="K74" i="299"/>
  <c r="J74" i="299"/>
  <c r="I74" i="299"/>
  <c r="H74" i="299"/>
  <c r="N73" i="299"/>
  <c r="K73" i="299"/>
  <c r="J73" i="299"/>
  <c r="I73" i="299"/>
  <c r="H73" i="299"/>
  <c r="N72" i="299"/>
  <c r="K72" i="299"/>
  <c r="J72" i="299"/>
  <c r="I72" i="299"/>
  <c r="H72" i="299"/>
  <c r="N71" i="299"/>
  <c r="K71" i="299"/>
  <c r="J71" i="299"/>
  <c r="I71" i="299"/>
  <c r="H71" i="299"/>
  <c r="N70" i="299"/>
  <c r="K70" i="299"/>
  <c r="J70" i="299"/>
  <c r="I70" i="299"/>
  <c r="H70" i="299"/>
  <c r="N69" i="299"/>
  <c r="K69" i="299"/>
  <c r="J69" i="299"/>
  <c r="I69" i="299"/>
  <c r="H69" i="299"/>
  <c r="N68" i="299"/>
  <c r="K68" i="299"/>
  <c r="J68" i="299"/>
  <c r="I68" i="299"/>
  <c r="H68" i="299"/>
  <c r="N67" i="299"/>
  <c r="K67" i="299"/>
  <c r="J67" i="299"/>
  <c r="I67" i="299"/>
  <c r="H67" i="299"/>
  <c r="N66" i="299"/>
  <c r="K66" i="299"/>
  <c r="J66" i="299"/>
  <c r="I66" i="299"/>
  <c r="H66" i="299"/>
  <c r="N65" i="299"/>
  <c r="K65" i="299"/>
  <c r="J65" i="299"/>
  <c r="I65" i="299"/>
  <c r="H65" i="299"/>
  <c r="N64" i="299"/>
  <c r="K64" i="299"/>
  <c r="J64" i="299"/>
  <c r="I64" i="299"/>
  <c r="H64" i="299"/>
  <c r="N63" i="299"/>
  <c r="K63" i="299"/>
  <c r="J63" i="299"/>
  <c r="I63" i="299"/>
  <c r="H63" i="299"/>
  <c r="N62" i="299"/>
  <c r="K62" i="299"/>
  <c r="J62" i="299"/>
  <c r="I62" i="299"/>
  <c r="H62" i="299"/>
  <c r="N61" i="299"/>
  <c r="K61" i="299"/>
  <c r="J61" i="299"/>
  <c r="I61" i="299"/>
  <c r="H61" i="299"/>
  <c r="N60" i="299"/>
  <c r="K60" i="299"/>
  <c r="J60" i="299"/>
  <c r="I60" i="299"/>
  <c r="H60" i="299"/>
  <c r="N59" i="299"/>
  <c r="K59" i="299"/>
  <c r="J59" i="299"/>
  <c r="I59" i="299"/>
  <c r="H59" i="299"/>
  <c r="N58" i="299"/>
  <c r="K58" i="299"/>
  <c r="J58" i="299"/>
  <c r="I58" i="299"/>
  <c r="H58" i="299"/>
  <c r="N57" i="299"/>
  <c r="K57" i="299"/>
  <c r="J57" i="299"/>
  <c r="I57" i="299"/>
  <c r="H57" i="299"/>
  <c r="N56" i="299"/>
  <c r="K56" i="299"/>
  <c r="J56" i="299"/>
  <c r="I56" i="299"/>
  <c r="H56" i="299"/>
  <c r="N55" i="299"/>
  <c r="K55" i="299"/>
  <c r="J55" i="299"/>
  <c r="I55" i="299"/>
  <c r="H55" i="299"/>
  <c r="N54" i="299"/>
  <c r="K54" i="299"/>
  <c r="J54" i="299"/>
  <c r="I54" i="299"/>
  <c r="H54" i="299"/>
  <c r="N53" i="299"/>
  <c r="K53" i="299"/>
  <c r="J53" i="299"/>
  <c r="I53" i="299"/>
  <c r="H53" i="299"/>
  <c r="N52" i="299"/>
  <c r="K52" i="299"/>
  <c r="J52" i="299"/>
  <c r="I52" i="299"/>
  <c r="H52" i="299"/>
  <c r="N51" i="299"/>
  <c r="K51" i="299"/>
  <c r="J51" i="299"/>
  <c r="I51" i="299"/>
  <c r="H51" i="299"/>
  <c r="N50" i="299"/>
  <c r="K50" i="299"/>
  <c r="J50" i="299"/>
  <c r="I50" i="299"/>
  <c r="H50" i="299"/>
  <c r="N49" i="299"/>
  <c r="K49" i="299"/>
  <c r="J49" i="299"/>
  <c r="I49" i="299"/>
  <c r="H49" i="299"/>
  <c r="N48" i="299"/>
  <c r="K48" i="299"/>
  <c r="J48" i="299"/>
  <c r="I48" i="299"/>
  <c r="H48" i="299"/>
  <c r="N47" i="299"/>
  <c r="K47" i="299"/>
  <c r="J47" i="299"/>
  <c r="I47" i="299"/>
  <c r="H47" i="299"/>
  <c r="N46" i="299"/>
  <c r="K46" i="299"/>
  <c r="J46" i="299"/>
  <c r="I46" i="299"/>
  <c r="H46" i="299"/>
  <c r="N45" i="299"/>
  <c r="K45" i="299"/>
  <c r="J45" i="299"/>
  <c r="I45" i="299"/>
  <c r="H45" i="299"/>
  <c r="N44" i="299"/>
  <c r="K44" i="299"/>
  <c r="J44" i="299"/>
  <c r="I44" i="299"/>
  <c r="H44" i="299"/>
  <c r="N43" i="299"/>
  <c r="K43" i="299"/>
  <c r="J43" i="299"/>
  <c r="I43" i="299"/>
  <c r="H43" i="299"/>
  <c r="N42" i="299"/>
  <c r="K42" i="299"/>
  <c r="J42" i="299"/>
  <c r="I42" i="299"/>
  <c r="H42" i="299"/>
  <c r="N41" i="299"/>
  <c r="K41" i="299"/>
  <c r="J41" i="299"/>
  <c r="I41" i="299"/>
  <c r="H41" i="299"/>
  <c r="N40" i="299"/>
  <c r="K40" i="299"/>
  <c r="J40" i="299"/>
  <c r="I40" i="299"/>
  <c r="H40" i="299"/>
  <c r="N39" i="299"/>
  <c r="K39" i="299"/>
  <c r="J39" i="299"/>
  <c r="I39" i="299"/>
  <c r="H39" i="299"/>
  <c r="N38" i="299"/>
  <c r="K38" i="299"/>
  <c r="J38" i="299"/>
  <c r="I38" i="299"/>
  <c r="H38" i="299"/>
  <c r="N37" i="299"/>
  <c r="K37" i="299"/>
  <c r="J37" i="299"/>
  <c r="I37" i="299"/>
  <c r="H37" i="299"/>
  <c r="N36" i="299"/>
  <c r="K36" i="299"/>
  <c r="J36" i="299"/>
  <c r="I36" i="299"/>
  <c r="H36" i="299"/>
  <c r="N35" i="299"/>
  <c r="K35" i="299"/>
  <c r="J35" i="299"/>
  <c r="I35" i="299"/>
  <c r="H35" i="299"/>
  <c r="N34" i="299"/>
  <c r="K34" i="299"/>
  <c r="J34" i="299"/>
  <c r="I34" i="299"/>
  <c r="H34" i="299"/>
  <c r="N33" i="299"/>
  <c r="K33" i="299"/>
  <c r="J33" i="299"/>
  <c r="I33" i="299"/>
  <c r="H33" i="299"/>
  <c r="N32" i="299"/>
  <c r="N31" i="299"/>
  <c r="N30" i="299"/>
  <c r="G5" i="299"/>
  <c r="D5" i="299"/>
  <c r="C5" i="299"/>
  <c r="A5" i="299"/>
  <c r="C2" i="299"/>
  <c r="A1" i="299"/>
  <c r="O154" i="298"/>
  <c r="M154" i="298"/>
  <c r="K154" i="298"/>
  <c r="H154" i="298"/>
  <c r="G154" i="298"/>
  <c r="F154" i="298"/>
  <c r="M153" i="298"/>
  <c r="K153" i="298"/>
  <c r="H153" i="298"/>
  <c r="G153" i="298"/>
  <c r="F153" i="298"/>
  <c r="M152" i="298"/>
  <c r="K152" i="298"/>
  <c r="H152" i="298"/>
  <c r="G152" i="298"/>
  <c r="F152" i="298"/>
  <c r="M151" i="298"/>
  <c r="K151" i="298"/>
  <c r="H151" i="298"/>
  <c r="G151" i="298"/>
  <c r="F151" i="298"/>
  <c r="M150" i="298"/>
  <c r="K150" i="298"/>
  <c r="H150" i="298"/>
  <c r="G150" i="298"/>
  <c r="F150" i="298"/>
  <c r="M149" i="298"/>
  <c r="K149" i="298"/>
  <c r="H149" i="298"/>
  <c r="G149" i="298"/>
  <c r="F149" i="298"/>
  <c r="M148" i="298"/>
  <c r="K148" i="298"/>
  <c r="H148" i="298"/>
  <c r="G148" i="298"/>
  <c r="F148" i="298"/>
  <c r="M147" i="298"/>
  <c r="K147" i="298"/>
  <c r="H147" i="298"/>
  <c r="G147" i="298"/>
  <c r="F147" i="298"/>
  <c r="Q146" i="298"/>
  <c r="O144" i="298"/>
  <c r="Q143" i="298"/>
  <c r="O143" i="298"/>
  <c r="I143" i="298"/>
  <c r="G143" i="298"/>
  <c r="F143" i="298"/>
  <c r="E143" i="298"/>
  <c r="Q142" i="298"/>
  <c r="I142" i="298"/>
  <c r="G142" i="298"/>
  <c r="F142" i="298"/>
  <c r="E142" i="298"/>
  <c r="C142" i="298"/>
  <c r="B142" i="298"/>
  <c r="Q141" i="298"/>
  <c r="K141" i="298"/>
  <c r="O140" i="298"/>
  <c r="K140" i="298"/>
  <c r="O139"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R79" i="298"/>
  <c r="O79" i="298"/>
  <c r="H79" i="298"/>
  <c r="F79" i="298"/>
  <c r="H78" i="298"/>
  <c r="F78" i="298"/>
  <c r="H77" i="298"/>
  <c r="F77" i="298"/>
  <c r="H76" i="298"/>
  <c r="F76" i="298"/>
  <c r="H75" i="298"/>
  <c r="F75" i="298"/>
  <c r="H74" i="298"/>
  <c r="F74" i="298"/>
  <c r="K73" i="298"/>
  <c r="H73" i="298"/>
  <c r="F73" i="298"/>
  <c r="H72" i="298"/>
  <c r="F72" i="298"/>
  <c r="O69" i="298"/>
  <c r="O68" i="298"/>
  <c r="I68" i="298"/>
  <c r="G68" i="298"/>
  <c r="F68" i="298"/>
  <c r="E68" i="298"/>
  <c r="Q67" i="298"/>
  <c r="I67" i="298"/>
  <c r="G67" i="298"/>
  <c r="F67" i="298"/>
  <c r="E67" i="298"/>
  <c r="C67" i="298"/>
  <c r="B67" i="298"/>
  <c r="Q66" i="298"/>
  <c r="K66" i="298"/>
  <c r="O65" i="298"/>
  <c r="K65" i="298"/>
  <c r="O64" i="298"/>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U15" i="298"/>
  <c r="I15" i="298"/>
  <c r="G15" i="298"/>
  <c r="F15" i="298"/>
  <c r="E15" i="298"/>
  <c r="C15" i="298"/>
  <c r="B15" i="298"/>
  <c r="U14" i="298"/>
  <c r="M14" i="298"/>
  <c r="U13" i="298"/>
  <c r="M13" i="298"/>
  <c r="U12" i="298"/>
  <c r="I12" i="298"/>
  <c r="G12" i="298"/>
  <c r="F12" i="298"/>
  <c r="E12" i="298"/>
  <c r="U11" i="298"/>
  <c r="I11" i="298"/>
  <c r="G11" i="298"/>
  <c r="F11" i="298"/>
  <c r="E11" i="298"/>
  <c r="C11" i="298"/>
  <c r="B11" i="298"/>
  <c r="U10" i="298"/>
  <c r="K10" i="298"/>
  <c r="U9" i="298"/>
  <c r="K9" i="298"/>
  <c r="U8" i="298"/>
  <c r="K8" i="298"/>
  <c r="I8" i="298"/>
  <c r="G8" i="298"/>
  <c r="F8" i="298"/>
  <c r="E8" i="298"/>
  <c r="U7" i="298"/>
  <c r="I7" i="298"/>
  <c r="G7" i="298"/>
  <c r="F7" i="298"/>
  <c r="E7" i="298"/>
  <c r="C7" i="298"/>
  <c r="B7" i="298"/>
  <c r="R4" i="298"/>
  <c r="G4" i="298"/>
  <c r="A4" i="298"/>
  <c r="F2" i="298"/>
  <c r="A1" i="298"/>
  <c r="R79" i="297"/>
  <c r="O79" i="297"/>
  <c r="F79" i="297"/>
  <c r="F78" i="297"/>
  <c r="F77" i="297"/>
  <c r="F76" i="297"/>
  <c r="F75" i="297"/>
  <c r="F74" i="297"/>
  <c r="F73" i="297"/>
  <c r="F72" i="297"/>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U15" i="297"/>
  <c r="I15" i="297"/>
  <c r="G15" i="297"/>
  <c r="F15" i="297"/>
  <c r="E15" i="297"/>
  <c r="C15" i="297"/>
  <c r="B15" i="297"/>
  <c r="U14" i="297"/>
  <c r="M14" i="297"/>
  <c r="U13" i="297"/>
  <c r="M13" i="297"/>
  <c r="U12" i="297"/>
  <c r="I12" i="297"/>
  <c r="G12" i="297"/>
  <c r="F12" i="297"/>
  <c r="E12" i="297"/>
  <c r="U11" i="297"/>
  <c r="I11" i="297"/>
  <c r="G11" i="297"/>
  <c r="F11" i="297"/>
  <c r="E11" i="297"/>
  <c r="C11" i="297"/>
  <c r="B11" i="297"/>
  <c r="U10" i="297"/>
  <c r="K10" i="297"/>
  <c r="U9" i="297"/>
  <c r="K9" i="297"/>
  <c r="U8" i="297"/>
  <c r="K8" i="297"/>
  <c r="I8" i="297"/>
  <c r="G8" i="297"/>
  <c r="F8" i="297"/>
  <c r="E8" i="297"/>
  <c r="U7" i="297"/>
  <c r="I7" i="297"/>
  <c r="G7" i="297"/>
  <c r="F7" i="297"/>
  <c r="E7" i="297"/>
  <c r="C7" i="297"/>
  <c r="B7" i="297"/>
  <c r="R4" i="297"/>
  <c r="G4" i="297"/>
  <c r="A4" i="297"/>
  <c r="F2" i="297"/>
  <c r="A1" i="297"/>
  <c r="R79" i="296"/>
  <c r="O79" i="296"/>
  <c r="F75" i="296"/>
  <c r="F74" i="296"/>
  <c r="F73" i="296"/>
  <c r="F72" i="296"/>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U15" i="296"/>
  <c r="I15" i="296"/>
  <c r="G15" i="296"/>
  <c r="F15" i="296"/>
  <c r="E15" i="296"/>
  <c r="C15" i="296"/>
  <c r="B15" i="296"/>
  <c r="U14" i="296"/>
  <c r="M14" i="296"/>
  <c r="U13" i="296"/>
  <c r="M13" i="296"/>
  <c r="U12" i="296"/>
  <c r="I12" i="296"/>
  <c r="G12" i="296"/>
  <c r="F12" i="296"/>
  <c r="E12" i="296"/>
  <c r="U11" i="296"/>
  <c r="I11" i="296"/>
  <c r="G11" i="296"/>
  <c r="F11" i="296"/>
  <c r="E11" i="296"/>
  <c r="C11" i="296"/>
  <c r="B11" i="296"/>
  <c r="U10" i="296"/>
  <c r="K10" i="296"/>
  <c r="U9" i="296"/>
  <c r="K9" i="296"/>
  <c r="U8" i="296"/>
  <c r="K8" i="296"/>
  <c r="I8" i="296"/>
  <c r="G8" i="296"/>
  <c r="F8" i="296"/>
  <c r="E8" i="296"/>
  <c r="U7" i="296"/>
  <c r="I7" i="296"/>
  <c r="G7" i="296"/>
  <c r="F7" i="296"/>
  <c r="E7" i="296"/>
  <c r="C7" i="296"/>
  <c r="B7" i="296"/>
  <c r="R4" i="296"/>
  <c r="G4" i="296"/>
  <c r="A4" i="296"/>
  <c r="F2" i="296"/>
  <c r="A1" i="296"/>
  <c r="O26" i="290"/>
  <c r="O25" i="290"/>
  <c r="O24" i="290"/>
  <c r="O23" i="290"/>
  <c r="O22" i="290"/>
  <c r="O21" i="290"/>
  <c r="O20" i="290"/>
  <c r="O19" i="290"/>
  <c r="O18" i="290"/>
  <c r="O17" i="290"/>
  <c r="O16" i="290"/>
  <c r="O15" i="290"/>
  <c r="O14" i="290"/>
  <c r="O13" i="290"/>
  <c r="O12" i="290"/>
  <c r="O11" i="290"/>
  <c r="O10" i="290"/>
  <c r="O9" i="290"/>
  <c r="O8" i="290"/>
  <c r="P5" i="290"/>
  <c r="L5" i="290"/>
  <c r="C5" i="290"/>
  <c r="A5" i="290"/>
  <c r="C2" i="290"/>
  <c r="A2" i="290"/>
  <c r="A1" i="290"/>
  <c r="R80" i="289"/>
  <c r="O80" i="289"/>
  <c r="H80" i="289"/>
  <c r="F80" i="289"/>
  <c r="H79" i="289"/>
  <c r="F79" i="289"/>
  <c r="H78" i="289"/>
  <c r="F78" i="289"/>
  <c r="H77" i="289"/>
  <c r="F77" i="289"/>
  <c r="H76" i="289"/>
  <c r="F76" i="289"/>
  <c r="H75" i="289"/>
  <c r="F75" i="289"/>
  <c r="H74" i="289"/>
  <c r="F74" i="289"/>
  <c r="H73" i="289"/>
  <c r="F73"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Q57"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Q41"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Q25"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U15" i="289"/>
  <c r="K15" i="289"/>
  <c r="I15" i="289"/>
  <c r="G15" i="289"/>
  <c r="F15" i="289"/>
  <c r="D15" i="289"/>
  <c r="C15" i="289"/>
  <c r="B15" i="289"/>
  <c r="U14" i="289"/>
  <c r="Q14" i="289"/>
  <c r="I14" i="289"/>
  <c r="G14" i="289"/>
  <c r="F14" i="289"/>
  <c r="D14" i="289"/>
  <c r="C14" i="289"/>
  <c r="B14" i="289"/>
  <c r="U13" i="289"/>
  <c r="K13" i="289"/>
  <c r="I13" i="289"/>
  <c r="G13" i="289"/>
  <c r="F13" i="289"/>
  <c r="D13" i="289"/>
  <c r="C13" i="289"/>
  <c r="B13" i="289"/>
  <c r="U12" i="289"/>
  <c r="M12" i="289"/>
  <c r="I12" i="289"/>
  <c r="G12" i="289"/>
  <c r="F12" i="289"/>
  <c r="D12" i="289"/>
  <c r="C12" i="289"/>
  <c r="B12" i="289"/>
  <c r="U11" i="289"/>
  <c r="K11" i="289"/>
  <c r="I11" i="289"/>
  <c r="G11" i="289"/>
  <c r="F11" i="289"/>
  <c r="D11" i="289"/>
  <c r="C11" i="289"/>
  <c r="B11" i="289"/>
  <c r="U10" i="289"/>
  <c r="O10" i="289"/>
  <c r="I10" i="289"/>
  <c r="G10" i="289"/>
  <c r="F10" i="289"/>
  <c r="D10" i="289"/>
  <c r="C10" i="289"/>
  <c r="B10" i="289"/>
  <c r="U9" i="289"/>
  <c r="K9" i="289"/>
  <c r="I9" i="289"/>
  <c r="G9" i="289"/>
  <c r="F9" i="289"/>
  <c r="D9" i="289"/>
  <c r="C9" i="289"/>
  <c r="B9" i="289"/>
  <c r="U8" i="289"/>
  <c r="M8" i="289"/>
  <c r="I8" i="289"/>
  <c r="G8" i="289"/>
  <c r="F8" i="289"/>
  <c r="D8" i="289"/>
  <c r="C8" i="289"/>
  <c r="B8" i="289"/>
  <c r="U7" i="289"/>
  <c r="K7" i="289"/>
  <c r="I7" i="289"/>
  <c r="G7" i="289"/>
  <c r="F7" i="289"/>
  <c r="D7" i="289"/>
  <c r="C7" i="289"/>
  <c r="B7" i="289"/>
  <c r="Q6" i="289"/>
  <c r="O6" i="289"/>
  <c r="M6" i="289"/>
  <c r="K6" i="289"/>
  <c r="F6" i="289"/>
  <c r="Y5" i="289"/>
  <c r="R4" i="289"/>
  <c r="G4" i="289"/>
  <c r="A4" i="289"/>
  <c r="Y3" i="289"/>
  <c r="E2" i="289"/>
  <c r="AH1" i="289"/>
  <c r="AG1" i="289"/>
  <c r="AF1" i="289"/>
  <c r="AE1" i="289"/>
  <c r="AD1" i="289"/>
  <c r="AC1" i="289"/>
  <c r="AB1" i="289"/>
  <c r="A1" i="289"/>
  <c r="R79" i="288"/>
  <c r="O79" i="288"/>
  <c r="F79" i="288"/>
  <c r="F78" i="288"/>
  <c r="F77" i="288"/>
  <c r="F76" i="288"/>
  <c r="F75" i="288"/>
  <c r="F74" i="288"/>
  <c r="F73" i="288"/>
  <c r="F72"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Q41"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U15" i="288"/>
  <c r="I15" i="288"/>
  <c r="G15" i="288"/>
  <c r="F15" i="288"/>
  <c r="D15" i="288"/>
  <c r="C15" i="288"/>
  <c r="B15" i="288"/>
  <c r="U14" i="288"/>
  <c r="O14" i="288"/>
  <c r="U13" i="288"/>
  <c r="I13" i="288"/>
  <c r="G13" i="288"/>
  <c r="F13" i="288"/>
  <c r="D13" i="288"/>
  <c r="C13" i="288"/>
  <c r="B13" i="288"/>
  <c r="U12" i="288"/>
  <c r="K12" i="288"/>
  <c r="U11" i="288"/>
  <c r="I11" i="288"/>
  <c r="G11" i="288"/>
  <c r="F11" i="288"/>
  <c r="D11" i="288"/>
  <c r="C11" i="288"/>
  <c r="B11" i="288"/>
  <c r="U10" i="288"/>
  <c r="M10" i="288"/>
  <c r="U9" i="288"/>
  <c r="I9" i="288"/>
  <c r="G9" i="288"/>
  <c r="F9" i="288"/>
  <c r="D9" i="288"/>
  <c r="C9" i="288"/>
  <c r="B9" i="288"/>
  <c r="U8" i="288"/>
  <c r="K8" i="288"/>
  <c r="U7" i="288"/>
  <c r="I7" i="288"/>
  <c r="G7" i="288"/>
  <c r="F7" i="288"/>
  <c r="D7" i="288"/>
  <c r="C7" i="288"/>
  <c r="B7" i="288"/>
  <c r="Q6" i="288"/>
  <c r="O6" i="288"/>
  <c r="M6" i="288"/>
  <c r="K6" i="288"/>
  <c r="F6" i="288"/>
  <c r="Y5" i="288"/>
  <c r="R4" i="288"/>
  <c r="G4" i="288"/>
  <c r="A4" i="288"/>
  <c r="Y3" i="288"/>
  <c r="E2" i="288"/>
  <c r="AH1" i="288"/>
  <c r="AG1" i="288"/>
  <c r="AF1" i="288"/>
  <c r="AE1" i="288"/>
  <c r="AD1" i="288"/>
  <c r="AC1" i="288"/>
  <c r="AB1" i="288"/>
  <c r="A1" i="288"/>
  <c r="R57" i="287"/>
  <c r="O57" i="287"/>
  <c r="F53" i="287"/>
  <c r="F52" i="287"/>
  <c r="F51" i="287"/>
  <c r="F50"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U15" i="287"/>
  <c r="I15" i="287"/>
  <c r="G15" i="287"/>
  <c r="F15" i="287"/>
  <c r="D15" i="287"/>
  <c r="C15" i="287"/>
  <c r="B15" i="287"/>
  <c r="U14" i="287"/>
  <c r="O14" i="287"/>
  <c r="U13" i="287"/>
  <c r="I13" i="287"/>
  <c r="G13" i="287"/>
  <c r="F13" i="287"/>
  <c r="D13" i="287"/>
  <c r="C13" i="287"/>
  <c r="B13" i="287"/>
  <c r="U12" i="287"/>
  <c r="K12" i="287"/>
  <c r="U11" i="287"/>
  <c r="I11" i="287"/>
  <c r="G11" i="287"/>
  <c r="F11" i="287"/>
  <c r="D11" i="287"/>
  <c r="C11" i="287"/>
  <c r="B11" i="287"/>
  <c r="U10" i="287"/>
  <c r="M10" i="287"/>
  <c r="U9" i="287"/>
  <c r="I9" i="287"/>
  <c r="G9" i="287"/>
  <c r="F9" i="287"/>
  <c r="D9" i="287"/>
  <c r="C9" i="287"/>
  <c r="B9" i="287"/>
  <c r="U8" i="287"/>
  <c r="K8" i="287"/>
  <c r="U7" i="287"/>
  <c r="I7" i="287"/>
  <c r="G7" i="287"/>
  <c r="F7" i="287"/>
  <c r="D7" i="287"/>
  <c r="C7" i="287"/>
  <c r="B7" i="287"/>
  <c r="Q6" i="287"/>
  <c r="O6" i="287"/>
  <c r="M6" i="287"/>
  <c r="K6" i="287"/>
  <c r="F6" i="287"/>
  <c r="Y5" i="287"/>
  <c r="R4" i="287"/>
  <c r="G4" i="287"/>
  <c r="A4" i="287"/>
  <c r="Y3" i="287"/>
  <c r="E2" i="287"/>
  <c r="AH1" i="287"/>
  <c r="AG1" i="287"/>
  <c r="AF1" i="287"/>
  <c r="AE1" i="287"/>
  <c r="AD1" i="287"/>
  <c r="AC1" i="287"/>
  <c r="AB1" i="287"/>
  <c r="A1" i="287"/>
  <c r="R62" i="286"/>
  <c r="O62" i="286"/>
  <c r="F56" i="286"/>
  <c r="F55" i="286"/>
  <c r="I21" i="286"/>
  <c r="G21" i="286"/>
  <c r="F21" i="286"/>
  <c r="D21" i="286"/>
  <c r="C21" i="286"/>
  <c r="B21" i="286"/>
  <c r="K20" i="286"/>
  <c r="I19" i="286"/>
  <c r="G19" i="286"/>
  <c r="F19" i="286"/>
  <c r="D19" i="286"/>
  <c r="C19" i="286"/>
  <c r="B19" i="286"/>
  <c r="M18" i="286"/>
  <c r="I17" i="286"/>
  <c r="G17" i="286"/>
  <c r="F17" i="286"/>
  <c r="D17" i="286"/>
  <c r="C17" i="286"/>
  <c r="B17" i="286"/>
  <c r="U16" i="286"/>
  <c r="K16" i="286"/>
  <c r="U15" i="286"/>
  <c r="I15" i="286"/>
  <c r="G15" i="286"/>
  <c r="F15" i="286"/>
  <c r="D15" i="286"/>
  <c r="C15" i="286"/>
  <c r="B15" i="286"/>
  <c r="U14" i="286"/>
  <c r="O14" i="286"/>
  <c r="U13" i="286"/>
  <c r="I13" i="286"/>
  <c r="G13" i="286"/>
  <c r="F13" i="286"/>
  <c r="D13" i="286"/>
  <c r="C13" i="286"/>
  <c r="B13" i="286"/>
  <c r="U12" i="286"/>
  <c r="K12" i="286"/>
  <c r="U11" i="286"/>
  <c r="I11" i="286"/>
  <c r="G11" i="286"/>
  <c r="F11" i="286"/>
  <c r="D11" i="286"/>
  <c r="C11" i="286"/>
  <c r="B11" i="286"/>
  <c r="U10" i="286"/>
  <c r="M10" i="286"/>
  <c r="U9" i="286"/>
  <c r="I9" i="286"/>
  <c r="G9" i="286"/>
  <c r="F9" i="286"/>
  <c r="D9" i="286"/>
  <c r="C9" i="286"/>
  <c r="B9" i="286"/>
  <c r="U8" i="286"/>
  <c r="K8" i="286"/>
  <c r="U7" i="286"/>
  <c r="I7" i="286"/>
  <c r="G7" i="286"/>
  <c r="F7" i="286"/>
  <c r="D7" i="286"/>
  <c r="C7" i="286"/>
  <c r="B7" i="286"/>
  <c r="O6" i="286"/>
  <c r="M6" i="286"/>
  <c r="K6" i="286"/>
  <c r="F6" i="286"/>
  <c r="Y5" i="286"/>
  <c r="R4" i="286"/>
  <c r="G4" i="286"/>
  <c r="A4" i="286"/>
  <c r="Y3" i="286"/>
  <c r="E2" i="286"/>
  <c r="AH1" i="286"/>
  <c r="AG1" i="286"/>
  <c r="AF1" i="286"/>
  <c r="AE1" i="286"/>
  <c r="AD1" i="286"/>
  <c r="AC1" i="286"/>
  <c r="AB1" i="286"/>
  <c r="A1" i="286"/>
  <c r="K53" i="285"/>
  <c r="R47" i="285"/>
  <c r="E47" i="285"/>
  <c r="E46" i="285"/>
  <c r="F43" i="285"/>
  <c r="C43" i="285"/>
  <c r="F41" i="285"/>
  <c r="C41" i="285"/>
  <c r="F39" i="285"/>
  <c r="C39" i="285"/>
  <c r="F37" i="285"/>
  <c r="C37" i="285"/>
  <c r="B34" i="285"/>
  <c r="B33" i="285"/>
  <c r="B32" i="285"/>
  <c r="B31" i="285"/>
  <c r="J30" i="285"/>
  <c r="H30" i="285"/>
  <c r="F30" i="285"/>
  <c r="D30" i="285"/>
  <c r="B28" i="285"/>
  <c r="B27" i="285"/>
  <c r="B26" i="285"/>
  <c r="B25" i="285"/>
  <c r="J24" i="285"/>
  <c r="H24" i="285"/>
  <c r="F24" i="285"/>
  <c r="D24" i="285"/>
  <c r="L21" i="285"/>
  <c r="I21" i="285"/>
  <c r="G21" i="285"/>
  <c r="E21" i="285"/>
  <c r="D21" i="285"/>
  <c r="C21" i="285"/>
  <c r="L19" i="285"/>
  <c r="I19" i="285"/>
  <c r="G19" i="285"/>
  <c r="E19" i="285"/>
  <c r="D19" i="285"/>
  <c r="C19" i="285"/>
  <c r="L17" i="285"/>
  <c r="I17" i="285"/>
  <c r="G17" i="285"/>
  <c r="E17" i="285"/>
  <c r="D17" i="285"/>
  <c r="C17" i="285"/>
  <c r="L15" i="285"/>
  <c r="I15" i="285"/>
  <c r="G15" i="285"/>
  <c r="E15" i="285"/>
  <c r="D15" i="285"/>
  <c r="C15" i="285"/>
  <c r="L13" i="285"/>
  <c r="I13" i="285"/>
  <c r="G13" i="285"/>
  <c r="E13" i="285"/>
  <c r="D13" i="285"/>
  <c r="C13" i="285"/>
  <c r="L11" i="285"/>
  <c r="I11" i="285"/>
  <c r="G11" i="285"/>
  <c r="E11" i="285"/>
  <c r="D11" i="285"/>
  <c r="C11" i="285"/>
  <c r="L9" i="285"/>
  <c r="I9" i="285"/>
  <c r="G9" i="285"/>
  <c r="E9" i="285"/>
  <c r="D9" i="285"/>
  <c r="C9" i="285"/>
  <c r="L7" i="285"/>
  <c r="I7" i="285"/>
  <c r="G7" i="285"/>
  <c r="E7" i="285"/>
  <c r="D7" i="285"/>
  <c r="C7" i="285"/>
  <c r="Y5" i="285"/>
  <c r="L4" i="285"/>
  <c r="E4" i="285"/>
  <c r="A4" i="285"/>
  <c r="Y3" i="285"/>
  <c r="E2" i="285"/>
  <c r="AK1" i="285"/>
  <c r="AJ1" i="285"/>
  <c r="AI1" i="285"/>
  <c r="AH1" i="285"/>
  <c r="AG1" i="285"/>
  <c r="AF1" i="285"/>
  <c r="AE1" i="285"/>
  <c r="AD1" i="285"/>
  <c r="AC1" i="285"/>
  <c r="AB1" i="285"/>
  <c r="A1" i="285"/>
  <c r="K49" i="284"/>
  <c r="R44" i="284"/>
  <c r="E43" i="284"/>
  <c r="E42" i="284"/>
  <c r="F38" i="284"/>
  <c r="C38" i="284"/>
  <c r="F36" i="284"/>
  <c r="C36" i="284"/>
  <c r="F34" i="284"/>
  <c r="C34" i="284"/>
  <c r="B31" i="284"/>
  <c r="B30" i="284"/>
  <c r="B29" i="284"/>
  <c r="B28" i="284"/>
  <c r="J27" i="284"/>
  <c r="H27" i="284"/>
  <c r="F27" i="284"/>
  <c r="D27" i="284"/>
  <c r="B25" i="284"/>
  <c r="B24" i="284"/>
  <c r="B23" i="284"/>
  <c r="H22" i="284"/>
  <c r="F22" i="284"/>
  <c r="D22" i="284"/>
  <c r="L19" i="284"/>
  <c r="I19" i="284"/>
  <c r="G19" i="284"/>
  <c r="E19" i="284"/>
  <c r="D19" i="284"/>
  <c r="C19" i="284"/>
  <c r="L17" i="284"/>
  <c r="I17" i="284"/>
  <c r="G17" i="284"/>
  <c r="E17" i="284"/>
  <c r="D17" i="284"/>
  <c r="C17" i="284"/>
  <c r="L15" i="284"/>
  <c r="I15" i="284"/>
  <c r="G15" i="284"/>
  <c r="E15" i="284"/>
  <c r="D15" i="284"/>
  <c r="C15" i="284"/>
  <c r="L13" i="284"/>
  <c r="I13" i="284"/>
  <c r="G13" i="284"/>
  <c r="E13" i="284"/>
  <c r="D13" i="284"/>
  <c r="C13" i="284"/>
  <c r="L11" i="284"/>
  <c r="I11" i="284"/>
  <c r="G11" i="284"/>
  <c r="E11" i="284"/>
  <c r="D11" i="284"/>
  <c r="C11" i="284"/>
  <c r="L9" i="284"/>
  <c r="I9" i="284"/>
  <c r="G9" i="284"/>
  <c r="E9" i="284"/>
  <c r="D9" i="284"/>
  <c r="C9" i="284"/>
  <c r="L7" i="284"/>
  <c r="I7" i="284"/>
  <c r="G7" i="284"/>
  <c r="E7" i="284"/>
  <c r="D7" i="284"/>
  <c r="C7" i="284"/>
  <c r="Y5" i="284"/>
  <c r="L4" i="284"/>
  <c r="E4" i="284"/>
  <c r="A4" i="284"/>
  <c r="Y3" i="284"/>
  <c r="E2" i="284"/>
  <c r="AK1" i="284"/>
  <c r="AJ1" i="284"/>
  <c r="AI1" i="284"/>
  <c r="AH1" i="284"/>
  <c r="AG1" i="284"/>
  <c r="AF1" i="284"/>
  <c r="AE1" i="284"/>
  <c r="AD1" i="284"/>
  <c r="AC1" i="284"/>
  <c r="AB1" i="284"/>
  <c r="A1" i="284"/>
  <c r="R47" i="283"/>
  <c r="K47" i="283"/>
  <c r="E41" i="283"/>
  <c r="E40" i="283"/>
  <c r="F36" i="283"/>
  <c r="C36" i="283"/>
  <c r="F34" i="283"/>
  <c r="C34" i="283"/>
  <c r="F32" i="283"/>
  <c r="C32" i="283"/>
  <c r="B30" i="283"/>
  <c r="B29" i="283"/>
  <c r="B28" i="283"/>
  <c r="H27" i="283"/>
  <c r="F27" i="283"/>
  <c r="D27" i="283"/>
  <c r="B25" i="283"/>
  <c r="B24" i="283"/>
  <c r="B23" i="283"/>
  <c r="H22" i="283"/>
  <c r="F22" i="283"/>
  <c r="D22" i="283"/>
  <c r="L17" i="283"/>
  <c r="I17" i="283"/>
  <c r="G17" i="283"/>
  <c r="E17" i="283"/>
  <c r="D17" i="283"/>
  <c r="C17" i="283"/>
  <c r="L15" i="283"/>
  <c r="I15" i="283"/>
  <c r="G15" i="283"/>
  <c r="E15" i="283"/>
  <c r="D15" i="283"/>
  <c r="C15" i="283"/>
  <c r="L13" i="283"/>
  <c r="I13" i="283"/>
  <c r="G13" i="283"/>
  <c r="E13" i="283"/>
  <c r="D13" i="283"/>
  <c r="C13" i="283"/>
  <c r="L11" i="283"/>
  <c r="I11" i="283"/>
  <c r="G11" i="283"/>
  <c r="E11" i="283"/>
  <c r="D11" i="283"/>
  <c r="C11" i="283"/>
  <c r="L9" i="283"/>
  <c r="I9" i="283"/>
  <c r="G9" i="283"/>
  <c r="E9" i="283"/>
  <c r="D9" i="283"/>
  <c r="C9" i="283"/>
  <c r="L7" i="283"/>
  <c r="I7" i="283"/>
  <c r="G7" i="283"/>
  <c r="E7" i="283"/>
  <c r="D7" i="283"/>
  <c r="C7" i="283"/>
  <c r="Y5" i="283"/>
  <c r="L4" i="283"/>
  <c r="E4" i="283"/>
  <c r="A4" i="283"/>
  <c r="Y3" i="283"/>
  <c r="E2" i="283"/>
  <c r="AK1" i="283"/>
  <c r="AJ1" i="283"/>
  <c r="AI1" i="283"/>
  <c r="AH1" i="283"/>
  <c r="AG1" i="283"/>
  <c r="AF1" i="283"/>
  <c r="AE1" i="283"/>
  <c r="AD1" i="283"/>
  <c r="AC1" i="283"/>
  <c r="AB1" i="283"/>
  <c r="A1" i="283"/>
  <c r="K41" i="282"/>
  <c r="B23" i="282"/>
  <c r="B22" i="282"/>
  <c r="B21" i="282"/>
  <c r="B20" i="282"/>
  <c r="B19" i="282"/>
  <c r="L18" i="282"/>
  <c r="J18" i="282"/>
  <c r="H18" i="282"/>
  <c r="F18" i="282"/>
  <c r="D18" i="282"/>
  <c r="L15" i="282"/>
  <c r="I15" i="282"/>
  <c r="G15" i="282"/>
  <c r="E15" i="282"/>
  <c r="D15" i="282"/>
  <c r="C15" i="282"/>
  <c r="L13" i="282"/>
  <c r="I13" i="282"/>
  <c r="G13" i="282"/>
  <c r="E13" i="282"/>
  <c r="D13" i="282"/>
  <c r="C13" i="282"/>
  <c r="L11" i="282"/>
  <c r="I11" i="282"/>
  <c r="G11" i="282"/>
  <c r="E11" i="282"/>
  <c r="D11" i="282"/>
  <c r="C11" i="282"/>
  <c r="L9" i="282"/>
  <c r="I9" i="282"/>
  <c r="G9" i="282"/>
  <c r="E9" i="282"/>
  <c r="D9" i="282"/>
  <c r="C9" i="282"/>
  <c r="L7" i="282"/>
  <c r="I7" i="282"/>
  <c r="G7" i="282"/>
  <c r="E7" i="282"/>
  <c r="D7" i="282"/>
  <c r="C7" i="282"/>
  <c r="Y5" i="282"/>
  <c r="L4" i="282"/>
  <c r="E4" i="282"/>
  <c r="A4" i="282"/>
  <c r="Y3" i="282"/>
  <c r="E2" i="282"/>
  <c r="AK1" i="282"/>
  <c r="AJ1" i="282"/>
  <c r="AI1" i="282"/>
  <c r="AH1" i="282"/>
  <c r="AG1" i="282"/>
  <c r="AF1" i="282"/>
  <c r="AE1" i="282"/>
  <c r="AD1" i="282"/>
  <c r="AC1" i="282"/>
  <c r="AB1" i="282"/>
  <c r="A1" i="282"/>
  <c r="K41" i="281"/>
  <c r="B22" i="281"/>
  <c r="B21" i="281"/>
  <c r="B20" i="281"/>
  <c r="B19" i="281"/>
  <c r="J18" i="281"/>
  <c r="H18" i="281"/>
  <c r="F18" i="281"/>
  <c r="D18" i="281"/>
  <c r="L13" i="281"/>
  <c r="I13" i="281"/>
  <c r="G13" i="281"/>
  <c r="E13" i="281"/>
  <c r="D13" i="281"/>
  <c r="C13" i="281"/>
  <c r="L11" i="281"/>
  <c r="I11" i="281"/>
  <c r="G11" i="281"/>
  <c r="E11" i="281"/>
  <c r="D11" i="281"/>
  <c r="C11" i="281"/>
  <c r="L9" i="281"/>
  <c r="I9" i="281"/>
  <c r="G9" i="281"/>
  <c r="E9" i="281"/>
  <c r="D9" i="281"/>
  <c r="C9" i="281"/>
  <c r="L7" i="281"/>
  <c r="I7" i="281"/>
  <c r="G7" i="281"/>
  <c r="E7" i="281"/>
  <c r="D7" i="281"/>
  <c r="C7" i="281"/>
  <c r="Y5" i="281"/>
  <c r="M4" i="281"/>
  <c r="E4" i="281"/>
  <c r="A4" i="281"/>
  <c r="Y3" i="281"/>
  <c r="E2" i="281"/>
  <c r="AK1" i="281"/>
  <c r="AJ1" i="281"/>
  <c r="AI1" i="281"/>
  <c r="AH1" i="281"/>
  <c r="AG1" i="281"/>
  <c r="AF1" i="281"/>
  <c r="AE1" i="281"/>
  <c r="AD1" i="281"/>
  <c r="AC1" i="281"/>
  <c r="AB1" i="281"/>
  <c r="A1" i="281"/>
  <c r="K41" i="280"/>
  <c r="B21" i="280"/>
  <c r="B20" i="280"/>
  <c r="B19" i="280"/>
  <c r="H18" i="280"/>
  <c r="F18" i="280"/>
  <c r="D18" i="280"/>
  <c r="L11" i="280"/>
  <c r="I11" i="280"/>
  <c r="G11" i="280"/>
  <c r="E11" i="280"/>
  <c r="D11" i="280"/>
  <c r="C11" i="280"/>
  <c r="L9" i="280"/>
  <c r="I9" i="280"/>
  <c r="G9" i="280"/>
  <c r="E9" i="280"/>
  <c r="D9" i="280"/>
  <c r="C9" i="280"/>
  <c r="L7" i="280"/>
  <c r="I7" i="280"/>
  <c r="G7" i="280"/>
  <c r="E7" i="280"/>
  <c r="D7" i="280"/>
  <c r="C7" i="280"/>
  <c r="Y5" i="280"/>
  <c r="L4" i="280"/>
  <c r="E4" i="280"/>
  <c r="A4" i="280"/>
  <c r="Y3" i="280"/>
  <c r="E2" i="280"/>
  <c r="AK1" i="280"/>
  <c r="AJ1" i="280"/>
  <c r="AI1" i="280"/>
  <c r="AH1" i="280"/>
  <c r="AG1" i="280"/>
  <c r="AF1" i="280"/>
  <c r="AE1" i="280"/>
  <c r="AD1" i="280"/>
  <c r="AC1" i="280"/>
  <c r="AB1" i="280"/>
  <c r="A1" i="280"/>
  <c r="P156" i="279"/>
  <c r="M156" i="279"/>
  <c r="L156" i="279"/>
  <c r="K156" i="279"/>
  <c r="J156" i="279"/>
  <c r="P155" i="279"/>
  <c r="M155" i="279"/>
  <c r="L155" i="279"/>
  <c r="K155" i="279"/>
  <c r="J155" i="279"/>
  <c r="P154" i="279"/>
  <c r="M154" i="279"/>
  <c r="L154" i="279"/>
  <c r="K154" i="279"/>
  <c r="J154" i="279"/>
  <c r="P153" i="279"/>
  <c r="M153" i="279"/>
  <c r="L153" i="279"/>
  <c r="K153" i="279"/>
  <c r="J153" i="279"/>
  <c r="P152" i="279"/>
  <c r="M152" i="279"/>
  <c r="L152" i="279"/>
  <c r="K152" i="279"/>
  <c r="J152" i="279"/>
  <c r="P151" i="279"/>
  <c r="M151" i="279"/>
  <c r="L151" i="279"/>
  <c r="K151" i="279"/>
  <c r="J151" i="279"/>
  <c r="P150" i="279"/>
  <c r="M150" i="279"/>
  <c r="L150" i="279"/>
  <c r="K150" i="279"/>
  <c r="J150" i="279"/>
  <c r="P149" i="279"/>
  <c r="M149" i="279"/>
  <c r="L149" i="279"/>
  <c r="K149" i="279"/>
  <c r="J149" i="279"/>
  <c r="P148" i="279"/>
  <c r="M148" i="279"/>
  <c r="L148" i="279"/>
  <c r="K148" i="279"/>
  <c r="J148" i="279"/>
  <c r="P147" i="279"/>
  <c r="M147" i="279"/>
  <c r="L147" i="279"/>
  <c r="K147" i="279"/>
  <c r="J147" i="279"/>
  <c r="P146" i="279"/>
  <c r="M146" i="279"/>
  <c r="L146" i="279"/>
  <c r="K146" i="279"/>
  <c r="J146" i="279"/>
  <c r="P145" i="279"/>
  <c r="M145" i="279"/>
  <c r="L145" i="279"/>
  <c r="K145" i="279"/>
  <c r="J145" i="279"/>
  <c r="P144" i="279"/>
  <c r="M144" i="279"/>
  <c r="L144" i="279"/>
  <c r="K144" i="279"/>
  <c r="J144" i="279"/>
  <c r="P143" i="279"/>
  <c r="M143" i="279"/>
  <c r="L143" i="279"/>
  <c r="K143" i="279"/>
  <c r="J143" i="279"/>
  <c r="P142" i="279"/>
  <c r="M142" i="279"/>
  <c r="L142" i="279"/>
  <c r="K142" i="279"/>
  <c r="J142" i="279"/>
  <c r="P141" i="279"/>
  <c r="M141" i="279"/>
  <c r="L141" i="279"/>
  <c r="K141" i="279"/>
  <c r="J141" i="279"/>
  <c r="P140" i="279"/>
  <c r="M140" i="279"/>
  <c r="L140" i="279"/>
  <c r="K140" i="279"/>
  <c r="J140" i="279"/>
  <c r="P139" i="279"/>
  <c r="M139" i="279"/>
  <c r="L139" i="279"/>
  <c r="K139" i="279"/>
  <c r="J139" i="279"/>
  <c r="P138" i="279"/>
  <c r="M138" i="279"/>
  <c r="L138" i="279"/>
  <c r="K138" i="279"/>
  <c r="J138" i="279"/>
  <c r="P137" i="279"/>
  <c r="M137" i="279"/>
  <c r="L137" i="279"/>
  <c r="K137" i="279"/>
  <c r="J137" i="279"/>
  <c r="P136" i="279"/>
  <c r="M136" i="279"/>
  <c r="L136" i="279"/>
  <c r="K136" i="279"/>
  <c r="J136" i="279"/>
  <c r="P135" i="279"/>
  <c r="M135" i="279"/>
  <c r="L135" i="279"/>
  <c r="K135" i="279"/>
  <c r="J135" i="279"/>
  <c r="P134" i="279"/>
  <c r="M134" i="279"/>
  <c r="L134" i="279"/>
  <c r="K134" i="279"/>
  <c r="J134" i="279"/>
  <c r="P133" i="279"/>
  <c r="M133" i="279"/>
  <c r="L133" i="279"/>
  <c r="K133" i="279"/>
  <c r="J133" i="279"/>
  <c r="P132" i="279"/>
  <c r="M132" i="279"/>
  <c r="L132" i="279"/>
  <c r="K132" i="279"/>
  <c r="J132" i="279"/>
  <c r="P131" i="279"/>
  <c r="M131" i="279"/>
  <c r="L131" i="279"/>
  <c r="K131" i="279"/>
  <c r="J131" i="279"/>
  <c r="P130" i="279"/>
  <c r="M130" i="279"/>
  <c r="L130" i="279"/>
  <c r="K130" i="279"/>
  <c r="J130" i="279"/>
  <c r="P129" i="279"/>
  <c r="M129" i="279"/>
  <c r="L129" i="279"/>
  <c r="K129" i="279"/>
  <c r="J129" i="279"/>
  <c r="P128" i="279"/>
  <c r="M128" i="279"/>
  <c r="L128" i="279"/>
  <c r="K128" i="279"/>
  <c r="J128" i="279"/>
  <c r="P127" i="279"/>
  <c r="M127" i="279"/>
  <c r="L127" i="279"/>
  <c r="K127" i="279"/>
  <c r="J127" i="279"/>
  <c r="P126" i="279"/>
  <c r="M126" i="279"/>
  <c r="L126" i="279"/>
  <c r="K126" i="279"/>
  <c r="J126" i="279"/>
  <c r="P125" i="279"/>
  <c r="M125" i="279"/>
  <c r="L125" i="279"/>
  <c r="K125" i="279"/>
  <c r="J125" i="279"/>
  <c r="P124" i="279"/>
  <c r="M124" i="279"/>
  <c r="L124" i="279"/>
  <c r="K124" i="279"/>
  <c r="J124" i="279"/>
  <c r="P123" i="279"/>
  <c r="M123" i="279"/>
  <c r="L123" i="279"/>
  <c r="K123" i="279"/>
  <c r="J123" i="279"/>
  <c r="P122" i="279"/>
  <c r="M122" i="279"/>
  <c r="L122" i="279"/>
  <c r="K122" i="279"/>
  <c r="J122" i="279"/>
  <c r="P121" i="279"/>
  <c r="M121" i="279"/>
  <c r="L121" i="279"/>
  <c r="K121" i="279"/>
  <c r="J121" i="279"/>
  <c r="P120" i="279"/>
  <c r="M120" i="279"/>
  <c r="L120" i="279"/>
  <c r="K120" i="279"/>
  <c r="J120" i="279"/>
  <c r="P119" i="279"/>
  <c r="M119" i="279"/>
  <c r="L119" i="279"/>
  <c r="K119" i="279"/>
  <c r="J119" i="279"/>
  <c r="P118" i="279"/>
  <c r="M118" i="279"/>
  <c r="L118" i="279"/>
  <c r="K118" i="279"/>
  <c r="J118" i="279"/>
  <c r="P117" i="279"/>
  <c r="M117" i="279"/>
  <c r="L117" i="279"/>
  <c r="K117" i="279"/>
  <c r="J117" i="279"/>
  <c r="P116" i="279"/>
  <c r="M116" i="279"/>
  <c r="L116" i="279"/>
  <c r="K116" i="279"/>
  <c r="J116" i="279"/>
  <c r="P115" i="279"/>
  <c r="M115" i="279"/>
  <c r="L115" i="279"/>
  <c r="K115" i="279"/>
  <c r="J115" i="279"/>
  <c r="P114" i="279"/>
  <c r="M114" i="279"/>
  <c r="L114" i="279"/>
  <c r="K114" i="279"/>
  <c r="J114" i="279"/>
  <c r="P113" i="279"/>
  <c r="M113" i="279"/>
  <c r="L113" i="279"/>
  <c r="K113" i="279"/>
  <c r="J113" i="279"/>
  <c r="P112" i="279"/>
  <c r="M112" i="279"/>
  <c r="L112" i="279"/>
  <c r="K112" i="279"/>
  <c r="J112" i="279"/>
  <c r="P111" i="279"/>
  <c r="M111" i="279"/>
  <c r="L111" i="279"/>
  <c r="K111" i="279"/>
  <c r="J111" i="279"/>
  <c r="P110" i="279"/>
  <c r="M110" i="279"/>
  <c r="L110" i="279"/>
  <c r="K110" i="279"/>
  <c r="J110" i="279"/>
  <c r="P109" i="279"/>
  <c r="M109" i="279"/>
  <c r="L109" i="279"/>
  <c r="K109" i="279"/>
  <c r="J109" i="279"/>
  <c r="P108" i="279"/>
  <c r="M108" i="279"/>
  <c r="L108" i="279"/>
  <c r="K108" i="279"/>
  <c r="J108" i="279"/>
  <c r="P107" i="279"/>
  <c r="M107" i="279"/>
  <c r="L107" i="279"/>
  <c r="K107" i="279"/>
  <c r="J107" i="279"/>
  <c r="P106" i="279"/>
  <c r="M106" i="279"/>
  <c r="L106" i="279"/>
  <c r="K106" i="279"/>
  <c r="J106" i="279"/>
  <c r="P105" i="279"/>
  <c r="M105" i="279"/>
  <c r="L105" i="279"/>
  <c r="K105" i="279"/>
  <c r="J105" i="279"/>
  <c r="P104" i="279"/>
  <c r="M104" i="279"/>
  <c r="L104" i="279"/>
  <c r="K104" i="279"/>
  <c r="J104" i="279"/>
  <c r="P103" i="279"/>
  <c r="M103" i="279"/>
  <c r="L103" i="279"/>
  <c r="K103" i="279"/>
  <c r="J103" i="279"/>
  <c r="P102" i="279"/>
  <c r="M102" i="279"/>
  <c r="L102" i="279"/>
  <c r="K102" i="279"/>
  <c r="J102" i="279"/>
  <c r="P101" i="279"/>
  <c r="M101" i="279"/>
  <c r="L101" i="279"/>
  <c r="K101" i="279"/>
  <c r="J101" i="279"/>
  <c r="P100" i="279"/>
  <c r="M100" i="279"/>
  <c r="L100" i="279"/>
  <c r="K100" i="279"/>
  <c r="J100" i="279"/>
  <c r="P99" i="279"/>
  <c r="M99" i="279"/>
  <c r="L99" i="279"/>
  <c r="K99" i="279"/>
  <c r="J99" i="279"/>
  <c r="P98" i="279"/>
  <c r="M98" i="279"/>
  <c r="L98" i="279"/>
  <c r="K98" i="279"/>
  <c r="J98" i="279"/>
  <c r="P97" i="279"/>
  <c r="M97" i="279"/>
  <c r="L97" i="279"/>
  <c r="K97" i="279"/>
  <c r="J97" i="279"/>
  <c r="P96" i="279"/>
  <c r="M96" i="279"/>
  <c r="L96" i="279"/>
  <c r="K96" i="279"/>
  <c r="J96" i="279"/>
  <c r="P95" i="279"/>
  <c r="M95" i="279"/>
  <c r="L95" i="279"/>
  <c r="K95" i="279"/>
  <c r="J95" i="279"/>
  <c r="P94" i="279"/>
  <c r="M94" i="279"/>
  <c r="L94" i="279"/>
  <c r="K94" i="279"/>
  <c r="J94" i="279"/>
  <c r="P93" i="279"/>
  <c r="M93" i="279"/>
  <c r="L93" i="279"/>
  <c r="K93" i="279"/>
  <c r="J93" i="279"/>
  <c r="P92" i="279"/>
  <c r="M92" i="279"/>
  <c r="L92" i="279"/>
  <c r="K92" i="279"/>
  <c r="J92" i="279"/>
  <c r="P91" i="279"/>
  <c r="M91" i="279"/>
  <c r="L91" i="279"/>
  <c r="K91" i="279"/>
  <c r="J91" i="279"/>
  <c r="P90" i="279"/>
  <c r="M90" i="279"/>
  <c r="L90" i="279"/>
  <c r="K90" i="279"/>
  <c r="J90" i="279"/>
  <c r="P89" i="279"/>
  <c r="M89" i="279"/>
  <c r="L89" i="279"/>
  <c r="K89" i="279"/>
  <c r="J89" i="279"/>
  <c r="P88" i="279"/>
  <c r="M88" i="279"/>
  <c r="L88" i="279"/>
  <c r="K88" i="279"/>
  <c r="J88" i="279"/>
  <c r="P87" i="279"/>
  <c r="M87" i="279"/>
  <c r="L87" i="279"/>
  <c r="K87" i="279"/>
  <c r="J87" i="279"/>
  <c r="P86" i="279"/>
  <c r="M86" i="279"/>
  <c r="L86" i="279"/>
  <c r="K86" i="279"/>
  <c r="J86" i="279"/>
  <c r="P85" i="279"/>
  <c r="M85" i="279"/>
  <c r="L85" i="279"/>
  <c r="K85" i="279"/>
  <c r="J85" i="279"/>
  <c r="P84" i="279"/>
  <c r="M84" i="279"/>
  <c r="L84" i="279"/>
  <c r="K84" i="279"/>
  <c r="J84" i="279"/>
  <c r="P83" i="279"/>
  <c r="M83" i="279"/>
  <c r="L83" i="279"/>
  <c r="K83" i="279"/>
  <c r="J83" i="279"/>
  <c r="P82" i="279"/>
  <c r="M82" i="279"/>
  <c r="L82" i="279"/>
  <c r="K82" i="279"/>
  <c r="J82" i="279"/>
  <c r="P81" i="279"/>
  <c r="M81" i="279"/>
  <c r="L81" i="279"/>
  <c r="K81" i="279"/>
  <c r="J81" i="279"/>
  <c r="P80" i="279"/>
  <c r="M80" i="279"/>
  <c r="L80" i="279"/>
  <c r="K80" i="279"/>
  <c r="J80" i="279"/>
  <c r="P79" i="279"/>
  <c r="M79" i="279"/>
  <c r="L79" i="279"/>
  <c r="K79" i="279"/>
  <c r="J79" i="279"/>
  <c r="P78" i="279"/>
  <c r="M78" i="279"/>
  <c r="L78" i="279"/>
  <c r="K78" i="279"/>
  <c r="J78" i="279"/>
  <c r="P77" i="279"/>
  <c r="M77" i="279"/>
  <c r="L77" i="279"/>
  <c r="K77" i="279"/>
  <c r="J77" i="279"/>
  <c r="P76" i="279"/>
  <c r="M76" i="279"/>
  <c r="L76" i="279"/>
  <c r="K76" i="279"/>
  <c r="J76" i="279"/>
  <c r="P75" i="279"/>
  <c r="M75" i="279"/>
  <c r="L75" i="279"/>
  <c r="K75" i="279"/>
  <c r="J75" i="279"/>
  <c r="P74" i="279"/>
  <c r="M74" i="279"/>
  <c r="L74" i="279"/>
  <c r="K74" i="279"/>
  <c r="J74" i="279"/>
  <c r="P73" i="279"/>
  <c r="M73" i="279"/>
  <c r="L73" i="279"/>
  <c r="K73" i="279"/>
  <c r="J73" i="279"/>
  <c r="P72" i="279"/>
  <c r="M72" i="279"/>
  <c r="L72" i="279"/>
  <c r="K72" i="279"/>
  <c r="J72" i="279"/>
  <c r="P71" i="279"/>
  <c r="M71" i="279"/>
  <c r="L71" i="279"/>
  <c r="K71" i="279"/>
  <c r="J71" i="279"/>
  <c r="P70" i="279"/>
  <c r="M70" i="279"/>
  <c r="L70" i="279"/>
  <c r="K70" i="279"/>
  <c r="J70" i="279"/>
  <c r="P69" i="279"/>
  <c r="M69" i="279"/>
  <c r="L69" i="279"/>
  <c r="K69" i="279"/>
  <c r="J69" i="279"/>
  <c r="P68" i="279"/>
  <c r="M68" i="279"/>
  <c r="L68" i="279"/>
  <c r="K68" i="279"/>
  <c r="J68" i="279"/>
  <c r="P67" i="279"/>
  <c r="M67" i="279"/>
  <c r="L67" i="279"/>
  <c r="K67" i="279"/>
  <c r="J67" i="279"/>
  <c r="P66" i="279"/>
  <c r="M66" i="279"/>
  <c r="L66" i="279"/>
  <c r="K66" i="279"/>
  <c r="J66" i="279"/>
  <c r="P65" i="279"/>
  <c r="M65" i="279"/>
  <c r="L65" i="279"/>
  <c r="K65" i="279"/>
  <c r="J65" i="279"/>
  <c r="P64" i="279"/>
  <c r="M64" i="279"/>
  <c r="L64" i="279"/>
  <c r="K64" i="279"/>
  <c r="J64" i="279"/>
  <c r="P63" i="279"/>
  <c r="M63" i="279"/>
  <c r="L63" i="279"/>
  <c r="K63" i="279"/>
  <c r="J63" i="279"/>
  <c r="P62" i="279"/>
  <c r="M62" i="279"/>
  <c r="L62" i="279"/>
  <c r="K62" i="279"/>
  <c r="J62" i="279"/>
  <c r="P61" i="279"/>
  <c r="M61" i="279"/>
  <c r="L61" i="279"/>
  <c r="K61" i="279"/>
  <c r="J61" i="279"/>
  <c r="P60" i="279"/>
  <c r="M60" i="279"/>
  <c r="L60" i="279"/>
  <c r="K60" i="279"/>
  <c r="J60" i="279"/>
  <c r="P59" i="279"/>
  <c r="M59" i="279"/>
  <c r="L59" i="279"/>
  <c r="K59" i="279"/>
  <c r="J59" i="279"/>
  <c r="P58" i="279"/>
  <c r="M58" i="279"/>
  <c r="L58" i="279"/>
  <c r="K58" i="279"/>
  <c r="J58" i="279"/>
  <c r="P57" i="279"/>
  <c r="M57" i="279"/>
  <c r="L57" i="279"/>
  <c r="K57" i="279"/>
  <c r="J57" i="279"/>
  <c r="P56" i="279"/>
  <c r="M56" i="279"/>
  <c r="L56" i="279"/>
  <c r="K56" i="279"/>
  <c r="J56" i="279"/>
  <c r="P55" i="279"/>
  <c r="M55" i="279"/>
  <c r="L55" i="279"/>
  <c r="K55" i="279"/>
  <c r="J55" i="279"/>
  <c r="P54" i="279"/>
  <c r="M54" i="279"/>
  <c r="L54" i="279"/>
  <c r="K54" i="279"/>
  <c r="J54" i="279"/>
  <c r="P53" i="279"/>
  <c r="M53" i="279"/>
  <c r="L53" i="279"/>
  <c r="K53" i="279"/>
  <c r="J53" i="279"/>
  <c r="P52" i="279"/>
  <c r="M52" i="279"/>
  <c r="L52" i="279"/>
  <c r="K52" i="279"/>
  <c r="J52" i="279"/>
  <c r="P51" i="279"/>
  <c r="M51" i="279"/>
  <c r="L51" i="279"/>
  <c r="K51" i="279"/>
  <c r="J51" i="279"/>
  <c r="P50" i="279"/>
  <c r="M50" i="279"/>
  <c r="L50" i="279"/>
  <c r="K50" i="279"/>
  <c r="J50" i="279"/>
  <c r="P49" i="279"/>
  <c r="M49" i="279"/>
  <c r="L49" i="279"/>
  <c r="K49" i="279"/>
  <c r="J49" i="279"/>
  <c r="P48" i="279"/>
  <c r="M48" i="279"/>
  <c r="L48" i="279"/>
  <c r="K48" i="279"/>
  <c r="J48" i="279"/>
  <c r="P47" i="279"/>
  <c r="M47" i="279"/>
  <c r="L47" i="279"/>
  <c r="K47" i="279"/>
  <c r="J47" i="279"/>
  <c r="P46" i="279"/>
  <c r="M46" i="279"/>
  <c r="L46" i="279"/>
  <c r="K46" i="279"/>
  <c r="J46" i="279"/>
  <c r="P45" i="279"/>
  <c r="M45" i="279"/>
  <c r="L45" i="279"/>
  <c r="K45" i="279"/>
  <c r="J45" i="279"/>
  <c r="P44" i="279"/>
  <c r="M44" i="279"/>
  <c r="L44" i="279"/>
  <c r="K44" i="279"/>
  <c r="J44" i="279"/>
  <c r="P43" i="279"/>
  <c r="M43" i="279"/>
  <c r="L43" i="279"/>
  <c r="K43" i="279"/>
  <c r="J43" i="279"/>
  <c r="P42" i="279"/>
  <c r="M42" i="279"/>
  <c r="L42" i="279"/>
  <c r="K42" i="279"/>
  <c r="J42" i="279"/>
  <c r="P41" i="279"/>
  <c r="M41" i="279"/>
  <c r="L41" i="279"/>
  <c r="K41" i="279"/>
  <c r="J41" i="279"/>
  <c r="P40" i="279"/>
  <c r="M40" i="279"/>
  <c r="L40" i="279"/>
  <c r="K40" i="279"/>
  <c r="J40" i="279"/>
  <c r="H5" i="279"/>
  <c r="D5" i="279"/>
  <c r="C5" i="279"/>
  <c r="A5" i="279"/>
  <c r="C2" i="279"/>
  <c r="A1" i="279"/>
  <c r="R47" i="278"/>
  <c r="O47" i="278"/>
  <c r="F43" i="278"/>
  <c r="F42" i="278"/>
  <c r="F41" i="278"/>
  <c r="F40"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U15" i="278"/>
  <c r="I15" i="278"/>
  <c r="G15" i="278"/>
  <c r="F15" i="278"/>
  <c r="D15" i="278"/>
  <c r="C15" i="278"/>
  <c r="B15" i="278"/>
  <c r="U14" i="278"/>
  <c r="B14" i="278"/>
  <c r="U13" i="278"/>
  <c r="I13" i="278"/>
  <c r="G13" i="278"/>
  <c r="F13" i="278"/>
  <c r="D13" i="278"/>
  <c r="C13" i="278"/>
  <c r="B13" i="278"/>
  <c r="U12" i="278"/>
  <c r="K12" i="278"/>
  <c r="B12" i="278"/>
  <c r="U11" i="278"/>
  <c r="I11" i="278"/>
  <c r="G11" i="278"/>
  <c r="F11" i="278"/>
  <c r="D11" i="278"/>
  <c r="C11" i="278"/>
  <c r="B11" i="278"/>
  <c r="U10" i="278"/>
  <c r="M10" i="278"/>
  <c r="B10" i="278"/>
  <c r="U9" i="278"/>
  <c r="I9" i="278"/>
  <c r="G9" i="278"/>
  <c r="F9" i="278"/>
  <c r="D9" i="278"/>
  <c r="C9" i="278"/>
  <c r="B9" i="278"/>
  <c r="U8" i="278"/>
  <c r="K8" i="278"/>
  <c r="U7" i="278"/>
  <c r="I7" i="278"/>
  <c r="G7" i="278"/>
  <c r="F7" i="278"/>
  <c r="D7" i="278"/>
  <c r="C7" i="278"/>
  <c r="B7" i="278"/>
  <c r="R4" i="278"/>
  <c r="K4" i="278"/>
  <c r="G4" i="278"/>
  <c r="A4" i="278"/>
  <c r="E2" i="278"/>
  <c r="A1" i="278"/>
  <c r="R32" i="277"/>
  <c r="O32" i="277"/>
  <c r="F28" i="277"/>
  <c r="F27" i="277"/>
  <c r="F26" i="277"/>
  <c r="F25" i="277"/>
  <c r="I21" i="277"/>
  <c r="G21" i="277"/>
  <c r="F21" i="277"/>
  <c r="D21" i="277"/>
  <c r="C21" i="277"/>
  <c r="B21" i="277"/>
  <c r="K20" i="277"/>
  <c r="I19" i="277"/>
  <c r="G19" i="277"/>
  <c r="F19" i="277"/>
  <c r="D19" i="277"/>
  <c r="C19" i="277"/>
  <c r="B19" i="277"/>
  <c r="I17" i="277"/>
  <c r="G17" i="277"/>
  <c r="F17" i="277"/>
  <c r="D17" i="277"/>
  <c r="C17" i="277"/>
  <c r="B17" i="277"/>
  <c r="U16" i="277"/>
  <c r="K16" i="277"/>
  <c r="U15" i="277"/>
  <c r="I15" i="277"/>
  <c r="G15" i="277"/>
  <c r="F15" i="277"/>
  <c r="D15" i="277"/>
  <c r="C15" i="277"/>
  <c r="B15" i="277"/>
  <c r="U14" i="277"/>
  <c r="U13" i="277"/>
  <c r="I13" i="277"/>
  <c r="G13" i="277"/>
  <c r="F13" i="277"/>
  <c r="D13" i="277"/>
  <c r="C13" i="277"/>
  <c r="B13" i="277"/>
  <c r="U12" i="277"/>
  <c r="K12" i="277"/>
  <c r="U11" i="277"/>
  <c r="I11" i="277"/>
  <c r="G11" i="277"/>
  <c r="F11" i="277"/>
  <c r="D11" i="277"/>
  <c r="C11" i="277"/>
  <c r="B11" i="277"/>
  <c r="U10" i="277"/>
  <c r="U9" i="277"/>
  <c r="I9" i="277"/>
  <c r="G9" i="277"/>
  <c r="F9" i="277"/>
  <c r="D9" i="277"/>
  <c r="C9" i="277"/>
  <c r="B9" i="277"/>
  <c r="U8" i="277"/>
  <c r="K8" i="277"/>
  <c r="U7" i="277"/>
  <c r="I7" i="277"/>
  <c r="G7" i="277"/>
  <c r="F7" i="277"/>
  <c r="D7" i="277"/>
  <c r="C7" i="277"/>
  <c r="B7" i="277"/>
  <c r="R4" i="277"/>
  <c r="K4" i="277"/>
  <c r="G4" i="277"/>
  <c r="A4" i="277"/>
  <c r="E2" i="277"/>
  <c r="A1" i="277"/>
  <c r="R31" i="276"/>
  <c r="O31" i="276"/>
  <c r="F25" i="276"/>
  <c r="F24" i="276"/>
  <c r="I21" i="276"/>
  <c r="G21" i="276"/>
  <c r="F21" i="276"/>
  <c r="D21" i="276"/>
  <c r="C21" i="276"/>
  <c r="B21" i="276"/>
  <c r="K20" i="276"/>
  <c r="I19" i="276"/>
  <c r="G19" i="276"/>
  <c r="F19" i="276"/>
  <c r="D19" i="276"/>
  <c r="C19" i="276"/>
  <c r="B19" i="276"/>
  <c r="M18" i="276"/>
  <c r="I17" i="276"/>
  <c r="G17" i="276"/>
  <c r="F17" i="276"/>
  <c r="D17" i="276"/>
  <c r="C17" i="276"/>
  <c r="B17" i="276"/>
  <c r="U16" i="276"/>
  <c r="K16" i="276"/>
  <c r="U15" i="276"/>
  <c r="I15" i="276"/>
  <c r="G15" i="276"/>
  <c r="F15" i="276"/>
  <c r="D15" i="276"/>
  <c r="C15" i="276"/>
  <c r="B15" i="276"/>
  <c r="U13" i="276"/>
  <c r="I13" i="276"/>
  <c r="G13" i="276"/>
  <c r="F13" i="276"/>
  <c r="D13" i="276"/>
  <c r="C13" i="276"/>
  <c r="B13" i="276"/>
  <c r="U12" i="276"/>
  <c r="K12" i="276"/>
  <c r="U11" i="276"/>
  <c r="I11" i="276"/>
  <c r="G11" i="276"/>
  <c r="F11" i="276"/>
  <c r="D11" i="276"/>
  <c r="C11" i="276"/>
  <c r="B11" i="276"/>
  <c r="U10" i="276"/>
  <c r="M10" i="276"/>
  <c r="U9" i="276"/>
  <c r="I9" i="276"/>
  <c r="G9" i="276"/>
  <c r="F9" i="276"/>
  <c r="D9" i="276"/>
  <c r="C9" i="276"/>
  <c r="B9" i="276"/>
  <c r="U8" i="276"/>
  <c r="K8" i="276"/>
  <c r="U7" i="276"/>
  <c r="I7" i="276"/>
  <c r="G7" i="276"/>
  <c r="F7" i="276"/>
  <c r="D7" i="276"/>
  <c r="C7" i="276"/>
  <c r="B7" i="276"/>
  <c r="R4" i="276"/>
  <c r="K4" i="276"/>
  <c r="G4" i="276"/>
  <c r="A4" i="276"/>
  <c r="E2" i="276"/>
  <c r="A1" i="276"/>
  <c r="N122" i="275"/>
  <c r="K122" i="275"/>
  <c r="J122" i="275"/>
  <c r="I122" i="275"/>
  <c r="H122" i="275"/>
  <c r="N121" i="275"/>
  <c r="K121" i="275"/>
  <c r="J121" i="275"/>
  <c r="I121" i="275"/>
  <c r="H121" i="275"/>
  <c r="N120" i="275"/>
  <c r="K120" i="275"/>
  <c r="J120" i="275"/>
  <c r="I120" i="275"/>
  <c r="H120" i="275"/>
  <c r="N119" i="275"/>
  <c r="K119" i="275"/>
  <c r="J119" i="275"/>
  <c r="I119" i="275"/>
  <c r="H119" i="275"/>
  <c r="N118" i="275"/>
  <c r="K118" i="275"/>
  <c r="J118" i="275"/>
  <c r="I118" i="275"/>
  <c r="H118" i="275"/>
  <c r="N117" i="275"/>
  <c r="K117" i="275"/>
  <c r="J117" i="275"/>
  <c r="I117" i="275"/>
  <c r="H117" i="275"/>
  <c r="N116" i="275"/>
  <c r="K116" i="275"/>
  <c r="J116" i="275"/>
  <c r="I116" i="275"/>
  <c r="H116" i="275"/>
  <c r="N115" i="275"/>
  <c r="K115" i="275"/>
  <c r="J115" i="275"/>
  <c r="I115" i="275"/>
  <c r="H115" i="275"/>
  <c r="N114" i="275"/>
  <c r="K114" i="275"/>
  <c r="J114" i="275"/>
  <c r="I114" i="275"/>
  <c r="H114" i="275"/>
  <c r="N113" i="275"/>
  <c r="K113" i="275"/>
  <c r="J113" i="275"/>
  <c r="I113" i="275"/>
  <c r="H113" i="275"/>
  <c r="N112" i="275"/>
  <c r="K112" i="275"/>
  <c r="J112" i="275"/>
  <c r="I112" i="275"/>
  <c r="H112" i="275"/>
  <c r="N111" i="275"/>
  <c r="K111" i="275"/>
  <c r="J111" i="275"/>
  <c r="I111" i="275"/>
  <c r="H111" i="275"/>
  <c r="N110" i="275"/>
  <c r="K110" i="275"/>
  <c r="J110" i="275"/>
  <c r="I110" i="275"/>
  <c r="H110" i="275"/>
  <c r="N109" i="275"/>
  <c r="K109" i="275"/>
  <c r="J109" i="275"/>
  <c r="I109" i="275"/>
  <c r="H109" i="275"/>
  <c r="N108" i="275"/>
  <c r="K108" i="275"/>
  <c r="J108" i="275"/>
  <c r="I108" i="275"/>
  <c r="H108" i="275"/>
  <c r="N107" i="275"/>
  <c r="K107" i="275"/>
  <c r="J107" i="275"/>
  <c r="I107" i="275"/>
  <c r="H107" i="275"/>
  <c r="N106" i="275"/>
  <c r="K106" i="275"/>
  <c r="J106" i="275"/>
  <c r="I106" i="275"/>
  <c r="H106" i="275"/>
  <c r="N105" i="275"/>
  <c r="K105" i="275"/>
  <c r="J105" i="275"/>
  <c r="I105" i="275"/>
  <c r="H105" i="275"/>
  <c r="N104" i="275"/>
  <c r="K104" i="275"/>
  <c r="J104" i="275"/>
  <c r="I104" i="275"/>
  <c r="H104" i="275"/>
  <c r="N103" i="275"/>
  <c r="K103" i="275"/>
  <c r="J103" i="275"/>
  <c r="I103" i="275"/>
  <c r="H103" i="275"/>
  <c r="N102" i="275"/>
  <c r="K102" i="275"/>
  <c r="J102" i="275"/>
  <c r="I102" i="275"/>
  <c r="H102" i="275"/>
  <c r="N101" i="275"/>
  <c r="K101" i="275"/>
  <c r="J101" i="275"/>
  <c r="I101" i="275"/>
  <c r="H101" i="275"/>
  <c r="N100" i="275"/>
  <c r="K100" i="275"/>
  <c r="J100" i="275"/>
  <c r="I100" i="275"/>
  <c r="H100" i="275"/>
  <c r="N99" i="275"/>
  <c r="K99" i="275"/>
  <c r="J99" i="275"/>
  <c r="I99" i="275"/>
  <c r="H99" i="275"/>
  <c r="N98" i="275"/>
  <c r="K98" i="275"/>
  <c r="J98" i="275"/>
  <c r="I98" i="275"/>
  <c r="H98" i="275"/>
  <c r="N97" i="275"/>
  <c r="K97" i="275"/>
  <c r="J97" i="275"/>
  <c r="I97" i="275"/>
  <c r="H97" i="275"/>
  <c r="N96" i="275"/>
  <c r="K96" i="275"/>
  <c r="J96" i="275"/>
  <c r="I96" i="275"/>
  <c r="H96" i="275"/>
  <c r="N95" i="275"/>
  <c r="K95" i="275"/>
  <c r="J95" i="275"/>
  <c r="I95" i="275"/>
  <c r="H95" i="275"/>
  <c r="N94" i="275"/>
  <c r="K94" i="275"/>
  <c r="J94" i="275"/>
  <c r="I94" i="275"/>
  <c r="H94" i="275"/>
  <c r="N93" i="275"/>
  <c r="K93" i="275"/>
  <c r="J93" i="275"/>
  <c r="I93" i="275"/>
  <c r="H93" i="275"/>
  <c r="N92" i="275"/>
  <c r="K92" i="275"/>
  <c r="J92" i="275"/>
  <c r="I92" i="275"/>
  <c r="H92" i="275"/>
  <c r="N91" i="275"/>
  <c r="K91" i="275"/>
  <c r="J91" i="275"/>
  <c r="I91" i="275"/>
  <c r="H91" i="275"/>
  <c r="N90" i="275"/>
  <c r="K90" i="275"/>
  <c r="J90" i="275"/>
  <c r="I90" i="275"/>
  <c r="H90" i="275"/>
  <c r="N89" i="275"/>
  <c r="K89" i="275"/>
  <c r="J89" i="275"/>
  <c r="I89" i="275"/>
  <c r="H89" i="275"/>
  <c r="N88" i="275"/>
  <c r="K88" i="275"/>
  <c r="J88" i="275"/>
  <c r="I88" i="275"/>
  <c r="H88" i="275"/>
  <c r="N87" i="275"/>
  <c r="K87" i="275"/>
  <c r="J87" i="275"/>
  <c r="I87" i="275"/>
  <c r="H87" i="275"/>
  <c r="N86" i="275"/>
  <c r="K86" i="275"/>
  <c r="J86" i="275"/>
  <c r="I86" i="275"/>
  <c r="H86" i="275"/>
  <c r="N85" i="275"/>
  <c r="K85" i="275"/>
  <c r="J85" i="275"/>
  <c r="I85" i="275"/>
  <c r="H85" i="275"/>
  <c r="N84" i="275"/>
  <c r="K84" i="275"/>
  <c r="J84" i="275"/>
  <c r="I84" i="275"/>
  <c r="H84" i="275"/>
  <c r="N83" i="275"/>
  <c r="K83" i="275"/>
  <c r="J83" i="275"/>
  <c r="I83" i="275"/>
  <c r="H83" i="275"/>
  <c r="N82" i="275"/>
  <c r="K82" i="275"/>
  <c r="J82" i="275"/>
  <c r="I82" i="275"/>
  <c r="H82" i="275"/>
  <c r="N81" i="275"/>
  <c r="K81" i="275"/>
  <c r="J81" i="275"/>
  <c r="I81" i="275"/>
  <c r="H81" i="275"/>
  <c r="N80" i="275"/>
  <c r="K80" i="275"/>
  <c r="J80" i="275"/>
  <c r="I80" i="275"/>
  <c r="H80" i="275"/>
  <c r="N79" i="275"/>
  <c r="K79" i="275"/>
  <c r="J79" i="275"/>
  <c r="I79" i="275"/>
  <c r="H79" i="275"/>
  <c r="N78" i="275"/>
  <c r="K78" i="275"/>
  <c r="J78" i="275"/>
  <c r="I78" i="275"/>
  <c r="H78" i="275"/>
  <c r="N77" i="275"/>
  <c r="K77" i="275"/>
  <c r="J77" i="275"/>
  <c r="I77" i="275"/>
  <c r="H77" i="275"/>
  <c r="N76" i="275"/>
  <c r="K76" i="275"/>
  <c r="J76" i="275"/>
  <c r="I76" i="275"/>
  <c r="H76" i="275"/>
  <c r="N75" i="275"/>
  <c r="K75" i="275"/>
  <c r="J75" i="275"/>
  <c r="I75" i="275"/>
  <c r="H75" i="275"/>
  <c r="N74" i="275"/>
  <c r="K74" i="275"/>
  <c r="J74" i="275"/>
  <c r="I74" i="275"/>
  <c r="H74" i="275"/>
  <c r="N73" i="275"/>
  <c r="K73" i="275"/>
  <c r="J73" i="275"/>
  <c r="I73" i="275"/>
  <c r="H73" i="275"/>
  <c r="N72" i="275"/>
  <c r="K72" i="275"/>
  <c r="J72" i="275"/>
  <c r="I72" i="275"/>
  <c r="H72" i="275"/>
  <c r="N71" i="275"/>
  <c r="K71" i="275"/>
  <c r="J71" i="275"/>
  <c r="I71" i="275"/>
  <c r="H71" i="275"/>
  <c r="N70" i="275"/>
  <c r="K70" i="275"/>
  <c r="J70" i="275"/>
  <c r="I70" i="275"/>
  <c r="H70" i="275"/>
  <c r="N69" i="275"/>
  <c r="K69" i="275"/>
  <c r="J69" i="275"/>
  <c r="I69" i="275"/>
  <c r="H69" i="275"/>
  <c r="N68" i="275"/>
  <c r="K68" i="275"/>
  <c r="J68" i="275"/>
  <c r="I68" i="275"/>
  <c r="H68" i="275"/>
  <c r="N67" i="275"/>
  <c r="K67" i="275"/>
  <c r="J67" i="275"/>
  <c r="I67" i="275"/>
  <c r="H67" i="275"/>
  <c r="N66" i="275"/>
  <c r="K66" i="275"/>
  <c r="J66" i="275"/>
  <c r="I66" i="275"/>
  <c r="H66" i="275"/>
  <c r="N65" i="275"/>
  <c r="K65" i="275"/>
  <c r="J65" i="275"/>
  <c r="I65" i="275"/>
  <c r="H65" i="275"/>
  <c r="N64" i="275"/>
  <c r="K64" i="275"/>
  <c r="J64" i="275"/>
  <c r="I64" i="275"/>
  <c r="H64" i="275"/>
  <c r="N63" i="275"/>
  <c r="K63" i="275"/>
  <c r="J63" i="275"/>
  <c r="I63" i="275"/>
  <c r="H63" i="275"/>
  <c r="N62" i="275"/>
  <c r="K62" i="275"/>
  <c r="J62" i="275"/>
  <c r="I62" i="275"/>
  <c r="H62" i="275"/>
  <c r="N61" i="275"/>
  <c r="K61" i="275"/>
  <c r="J61" i="275"/>
  <c r="I61" i="275"/>
  <c r="H61" i="275"/>
  <c r="N60" i="275"/>
  <c r="K60" i="275"/>
  <c r="J60" i="275"/>
  <c r="I60" i="275"/>
  <c r="H60" i="275"/>
  <c r="N59" i="275"/>
  <c r="K59" i="275"/>
  <c r="J59" i="275"/>
  <c r="I59" i="275"/>
  <c r="H59" i="275"/>
  <c r="N58" i="275"/>
  <c r="K58" i="275"/>
  <c r="J58" i="275"/>
  <c r="I58" i="275"/>
  <c r="H58" i="275"/>
  <c r="N57" i="275"/>
  <c r="K57" i="275"/>
  <c r="J57" i="275"/>
  <c r="I57" i="275"/>
  <c r="H57" i="275"/>
  <c r="N56" i="275"/>
  <c r="K56" i="275"/>
  <c r="J56" i="275"/>
  <c r="I56" i="275"/>
  <c r="H56" i="275"/>
  <c r="N55" i="275"/>
  <c r="K55" i="275"/>
  <c r="J55" i="275"/>
  <c r="I55" i="275"/>
  <c r="H55" i="275"/>
  <c r="N54" i="275"/>
  <c r="K54" i="275"/>
  <c r="J54" i="275"/>
  <c r="I54" i="275"/>
  <c r="H54" i="275"/>
  <c r="N53" i="275"/>
  <c r="K53" i="275"/>
  <c r="J53" i="275"/>
  <c r="I53" i="275"/>
  <c r="H53" i="275"/>
  <c r="N52" i="275"/>
  <c r="K52" i="275"/>
  <c r="J52" i="275"/>
  <c r="I52" i="275"/>
  <c r="H52" i="275"/>
  <c r="N51" i="275"/>
  <c r="K51" i="275"/>
  <c r="J51" i="275"/>
  <c r="I51" i="275"/>
  <c r="H51" i="275"/>
  <c r="N50" i="275"/>
  <c r="K50" i="275"/>
  <c r="J50" i="275"/>
  <c r="I50" i="275"/>
  <c r="H50" i="275"/>
  <c r="N49" i="275"/>
  <c r="K49" i="275"/>
  <c r="J49" i="275"/>
  <c r="I49" i="275"/>
  <c r="H49" i="275"/>
  <c r="N48" i="275"/>
  <c r="K48" i="275"/>
  <c r="J48" i="275"/>
  <c r="I48" i="275"/>
  <c r="H48" i="275"/>
  <c r="N47" i="275"/>
  <c r="K47" i="275"/>
  <c r="J47" i="275"/>
  <c r="I47" i="275"/>
  <c r="H47" i="275"/>
  <c r="N46" i="275"/>
  <c r="K46" i="275"/>
  <c r="J46" i="275"/>
  <c r="I46" i="275"/>
  <c r="H46" i="275"/>
  <c r="N45" i="275"/>
  <c r="K45" i="275"/>
  <c r="J45" i="275"/>
  <c r="I45" i="275"/>
  <c r="H45" i="275"/>
  <c r="N44" i="275"/>
  <c r="K44" i="275"/>
  <c r="J44" i="275"/>
  <c r="I44" i="275"/>
  <c r="H44" i="275"/>
  <c r="N43" i="275"/>
  <c r="K43" i="275"/>
  <c r="J43" i="275"/>
  <c r="I43" i="275"/>
  <c r="H43" i="275"/>
  <c r="N42" i="275"/>
  <c r="K42" i="275"/>
  <c r="J42" i="275"/>
  <c r="I42" i="275"/>
  <c r="H42" i="275"/>
  <c r="N41" i="275"/>
  <c r="K41" i="275"/>
  <c r="J41" i="275"/>
  <c r="I41" i="275"/>
  <c r="H41" i="275"/>
  <c r="N40" i="275"/>
  <c r="K40" i="275"/>
  <c r="J40" i="275"/>
  <c r="I40" i="275"/>
  <c r="H40" i="275"/>
  <c r="N39" i="275"/>
  <c r="K39" i="275"/>
  <c r="J39" i="275"/>
  <c r="I39" i="275"/>
  <c r="H39" i="275"/>
  <c r="N38" i="275"/>
  <c r="K38" i="275"/>
  <c r="J38" i="275"/>
  <c r="I38" i="275"/>
  <c r="H38" i="275"/>
  <c r="N37" i="275"/>
  <c r="K37" i="275"/>
  <c r="J37" i="275"/>
  <c r="I37" i="275"/>
  <c r="H37" i="275"/>
  <c r="N36" i="275"/>
  <c r="K36" i="275"/>
  <c r="J36" i="275"/>
  <c r="I36" i="275"/>
  <c r="H36" i="275"/>
  <c r="N35" i="275"/>
  <c r="K35" i="275"/>
  <c r="J35" i="275"/>
  <c r="I35" i="275"/>
  <c r="H35" i="275"/>
  <c r="N34" i="275"/>
  <c r="K34" i="275"/>
  <c r="J34" i="275"/>
  <c r="I34" i="275"/>
  <c r="H34" i="275"/>
  <c r="N33" i="275"/>
  <c r="K33" i="275"/>
  <c r="J33" i="275"/>
  <c r="I33" i="275"/>
  <c r="H33" i="275"/>
  <c r="N32" i="275"/>
  <c r="N31" i="275"/>
  <c r="N30" i="275"/>
  <c r="G5" i="275"/>
  <c r="D5" i="275"/>
  <c r="C5" i="275"/>
  <c r="A5" i="275"/>
  <c r="C2" i="275"/>
  <c r="A1" i="275"/>
  <c r="O154" i="250"/>
  <c r="M154" i="250"/>
  <c r="K154" i="250"/>
  <c r="H154" i="250"/>
  <c r="G154" i="250"/>
  <c r="F154" i="250"/>
  <c r="M153" i="250"/>
  <c r="K153" i="250"/>
  <c r="H153" i="250"/>
  <c r="G153" i="250"/>
  <c r="F153" i="250"/>
  <c r="M152" i="250"/>
  <c r="K152" i="250"/>
  <c r="H152" i="250"/>
  <c r="G152" i="250"/>
  <c r="F152" i="250"/>
  <c r="M151" i="250"/>
  <c r="K151" i="250"/>
  <c r="H151" i="250"/>
  <c r="G151" i="250"/>
  <c r="F151" i="250"/>
  <c r="M150" i="250"/>
  <c r="K150" i="250"/>
  <c r="H150" i="250"/>
  <c r="G150" i="250"/>
  <c r="F150" i="250"/>
  <c r="M149" i="250"/>
  <c r="K149" i="250"/>
  <c r="H149" i="250"/>
  <c r="G149" i="250"/>
  <c r="F149" i="250"/>
  <c r="M148" i="250"/>
  <c r="K148" i="250"/>
  <c r="H148" i="250"/>
  <c r="G148" i="250"/>
  <c r="F148" i="250"/>
  <c r="M147" i="250"/>
  <c r="K147" i="250"/>
  <c r="H147" i="250"/>
  <c r="G147" i="250"/>
  <c r="F147" i="250"/>
  <c r="Q146" i="250"/>
  <c r="O144" i="250"/>
  <c r="Q143" i="250"/>
  <c r="O143" i="250"/>
  <c r="I143" i="250"/>
  <c r="G143" i="250"/>
  <c r="F143" i="250"/>
  <c r="E143" i="250"/>
  <c r="Q142" i="250"/>
  <c r="I142" i="250"/>
  <c r="G142" i="250"/>
  <c r="F142" i="250"/>
  <c r="E142" i="250"/>
  <c r="C142" i="250"/>
  <c r="B142" i="250"/>
  <c r="Q141" i="250"/>
  <c r="K141" i="250"/>
  <c r="O140" i="250"/>
  <c r="K140" i="250"/>
  <c r="O139" i="250"/>
  <c r="K139" i="250"/>
  <c r="I139" i="250"/>
  <c r="G139" i="250"/>
  <c r="F139" i="250"/>
  <c r="E139" i="250"/>
  <c r="Q138" i="250"/>
  <c r="O138" i="250"/>
  <c r="I138" i="250"/>
  <c r="G138" i="250"/>
  <c r="F138" i="250"/>
  <c r="E138" i="250"/>
  <c r="C138" i="250"/>
  <c r="B138" i="250"/>
  <c r="M137" i="250"/>
  <c r="M136" i="250"/>
  <c r="I135" i="250"/>
  <c r="G135" i="250"/>
  <c r="F135" i="250"/>
  <c r="E135" i="250"/>
  <c r="I134" i="250"/>
  <c r="G134" i="250"/>
  <c r="F134" i="250"/>
  <c r="E134" i="250"/>
  <c r="C134" i="250"/>
  <c r="B134" i="250"/>
  <c r="K133" i="250"/>
  <c r="K132" i="250"/>
  <c r="K131" i="250"/>
  <c r="I131" i="250"/>
  <c r="G131" i="250"/>
  <c r="F131" i="250"/>
  <c r="E131" i="250"/>
  <c r="I130" i="250"/>
  <c r="G130" i="250"/>
  <c r="F130" i="250"/>
  <c r="E130" i="250"/>
  <c r="C130" i="250"/>
  <c r="B130" i="250"/>
  <c r="O129" i="250"/>
  <c r="O128" i="250"/>
  <c r="I127" i="250"/>
  <c r="G127" i="250"/>
  <c r="F127" i="250"/>
  <c r="E127" i="250"/>
  <c r="I126" i="250"/>
  <c r="G126" i="250"/>
  <c r="F126" i="250"/>
  <c r="E126" i="250"/>
  <c r="C126" i="250"/>
  <c r="B126" i="250"/>
  <c r="K125" i="250"/>
  <c r="K124" i="250"/>
  <c r="K123" i="250"/>
  <c r="I123" i="250"/>
  <c r="G123" i="250"/>
  <c r="F123" i="250"/>
  <c r="E123" i="250"/>
  <c r="I122" i="250"/>
  <c r="G122" i="250"/>
  <c r="F122" i="250"/>
  <c r="E122" i="250"/>
  <c r="C122" i="250"/>
  <c r="B122" i="250"/>
  <c r="M121" i="250"/>
  <c r="M120" i="250"/>
  <c r="I119" i="250"/>
  <c r="G119" i="250"/>
  <c r="F119" i="250"/>
  <c r="E119" i="250"/>
  <c r="I118" i="250"/>
  <c r="G118" i="250"/>
  <c r="F118" i="250"/>
  <c r="E118" i="250"/>
  <c r="C118" i="250"/>
  <c r="B118" i="250"/>
  <c r="K117" i="250"/>
  <c r="K116" i="250"/>
  <c r="K115" i="250"/>
  <c r="I115" i="250"/>
  <c r="G115" i="250"/>
  <c r="F115" i="250"/>
  <c r="E115" i="250"/>
  <c r="I114" i="250"/>
  <c r="G114" i="250"/>
  <c r="F114" i="250"/>
  <c r="E114" i="250"/>
  <c r="C114" i="250"/>
  <c r="B114" i="250"/>
  <c r="Q113" i="250"/>
  <c r="Q112" i="250"/>
  <c r="I111" i="250"/>
  <c r="G111" i="250"/>
  <c r="F111" i="250"/>
  <c r="E111" i="250"/>
  <c r="I110" i="250"/>
  <c r="G110" i="250"/>
  <c r="F110" i="250"/>
  <c r="E110" i="250"/>
  <c r="C110" i="250"/>
  <c r="B110" i="250"/>
  <c r="K109" i="250"/>
  <c r="K108" i="250"/>
  <c r="K107" i="250"/>
  <c r="I107" i="250"/>
  <c r="G107" i="250"/>
  <c r="F107" i="250"/>
  <c r="E107" i="250"/>
  <c r="I106" i="250"/>
  <c r="G106" i="250"/>
  <c r="F106" i="250"/>
  <c r="E106" i="250"/>
  <c r="C106" i="250"/>
  <c r="B106" i="250"/>
  <c r="M105" i="250"/>
  <c r="M104" i="250"/>
  <c r="I103" i="250"/>
  <c r="G103" i="250"/>
  <c r="F103" i="250"/>
  <c r="E103" i="250"/>
  <c r="I102" i="250"/>
  <c r="G102" i="250"/>
  <c r="F102" i="250"/>
  <c r="E102" i="250"/>
  <c r="C102" i="250"/>
  <c r="B102" i="250"/>
  <c r="K101" i="250"/>
  <c r="K100" i="250"/>
  <c r="K99" i="250"/>
  <c r="I99" i="250"/>
  <c r="G99" i="250"/>
  <c r="F99" i="250"/>
  <c r="E99" i="250"/>
  <c r="I98" i="250"/>
  <c r="G98" i="250"/>
  <c r="F98" i="250"/>
  <c r="E98" i="250"/>
  <c r="C98" i="250"/>
  <c r="B98" i="250"/>
  <c r="O97" i="250"/>
  <c r="O96" i="250"/>
  <c r="I95" i="250"/>
  <c r="G95" i="250"/>
  <c r="F95" i="250"/>
  <c r="E95" i="250"/>
  <c r="I94" i="250"/>
  <c r="G94" i="250"/>
  <c r="F94" i="250"/>
  <c r="E94" i="250"/>
  <c r="C94" i="250"/>
  <c r="B94" i="250"/>
  <c r="K93" i="250"/>
  <c r="K92" i="250"/>
  <c r="U91" i="250"/>
  <c r="K91" i="250"/>
  <c r="I91" i="250"/>
  <c r="G91" i="250"/>
  <c r="F91" i="250"/>
  <c r="E91" i="250"/>
  <c r="U90" i="250"/>
  <c r="I90" i="250"/>
  <c r="G90" i="250"/>
  <c r="F90" i="250"/>
  <c r="E90" i="250"/>
  <c r="C90" i="250"/>
  <c r="B90" i="250"/>
  <c r="U89" i="250"/>
  <c r="M89" i="250"/>
  <c r="U88" i="250"/>
  <c r="M88" i="250"/>
  <c r="U87" i="250"/>
  <c r="I87" i="250"/>
  <c r="G87" i="250"/>
  <c r="F87" i="250"/>
  <c r="E87" i="250"/>
  <c r="U86" i="250"/>
  <c r="I86" i="250"/>
  <c r="G86" i="250"/>
  <c r="F86" i="250"/>
  <c r="E86" i="250"/>
  <c r="C86" i="250"/>
  <c r="B86" i="250"/>
  <c r="U85" i="250"/>
  <c r="K85" i="250"/>
  <c r="U84" i="250"/>
  <c r="K84" i="250"/>
  <c r="U83" i="250"/>
  <c r="K83" i="250"/>
  <c r="I83" i="250"/>
  <c r="G83" i="250"/>
  <c r="F83" i="250"/>
  <c r="E83" i="250"/>
  <c r="U82" i="250"/>
  <c r="I82" i="250"/>
  <c r="G82" i="250"/>
  <c r="F82" i="250"/>
  <c r="E82" i="250"/>
  <c r="C82" i="250"/>
  <c r="B82" i="250"/>
  <c r="R79" i="250"/>
  <c r="O79" i="250"/>
  <c r="H79" i="250"/>
  <c r="F79" i="250"/>
  <c r="H78" i="250"/>
  <c r="F78" i="250"/>
  <c r="H77" i="250"/>
  <c r="F77" i="250"/>
  <c r="H76" i="250"/>
  <c r="F76" i="250"/>
  <c r="H75" i="250"/>
  <c r="F75" i="250"/>
  <c r="H74" i="250"/>
  <c r="F74" i="250"/>
  <c r="K73" i="250"/>
  <c r="H73" i="250"/>
  <c r="F73" i="250"/>
  <c r="H72" i="250"/>
  <c r="F72" i="250"/>
  <c r="O69" i="250"/>
  <c r="O68" i="250"/>
  <c r="I68" i="250"/>
  <c r="G68" i="250"/>
  <c r="F68" i="250"/>
  <c r="E68" i="250"/>
  <c r="Q67" i="250"/>
  <c r="I67" i="250"/>
  <c r="G67" i="250"/>
  <c r="F67" i="250"/>
  <c r="E67" i="250"/>
  <c r="C67" i="250"/>
  <c r="B67" i="250"/>
  <c r="Q66" i="250"/>
  <c r="K66" i="250"/>
  <c r="O65" i="250"/>
  <c r="K65" i="250"/>
  <c r="O64" i="250"/>
  <c r="K64" i="250"/>
  <c r="I64" i="250"/>
  <c r="G64" i="250"/>
  <c r="F64" i="250"/>
  <c r="E64" i="250"/>
  <c r="I63" i="250"/>
  <c r="G63" i="250"/>
  <c r="F63" i="250"/>
  <c r="E63" i="250"/>
  <c r="C63" i="250"/>
  <c r="B63" i="250"/>
  <c r="M62" i="250"/>
  <c r="M61" i="250"/>
  <c r="I60" i="250"/>
  <c r="G60" i="250"/>
  <c r="F60" i="250"/>
  <c r="E60" i="250"/>
  <c r="I59" i="250"/>
  <c r="G59" i="250"/>
  <c r="F59" i="250"/>
  <c r="E59" i="250"/>
  <c r="C59" i="250"/>
  <c r="B59" i="250"/>
  <c r="K58" i="250"/>
  <c r="K57" i="250"/>
  <c r="K56" i="250"/>
  <c r="I56" i="250"/>
  <c r="G56" i="250"/>
  <c r="F56" i="250"/>
  <c r="E56" i="250"/>
  <c r="I55" i="250"/>
  <c r="G55" i="250"/>
  <c r="F55" i="250"/>
  <c r="E55" i="250"/>
  <c r="C55" i="250"/>
  <c r="B55" i="250"/>
  <c r="O54" i="250"/>
  <c r="O53" i="250"/>
  <c r="I52" i="250"/>
  <c r="G52" i="250"/>
  <c r="F52" i="250"/>
  <c r="E52" i="250"/>
  <c r="I51" i="250"/>
  <c r="G51" i="250"/>
  <c r="F51" i="250"/>
  <c r="E51" i="250"/>
  <c r="C51" i="250"/>
  <c r="B51" i="250"/>
  <c r="K50" i="250"/>
  <c r="K49" i="250"/>
  <c r="K48" i="250"/>
  <c r="I48" i="250"/>
  <c r="G48" i="250"/>
  <c r="F48" i="250"/>
  <c r="E48" i="250"/>
  <c r="I47" i="250"/>
  <c r="G47" i="250"/>
  <c r="F47" i="250"/>
  <c r="E47" i="250"/>
  <c r="C47" i="250"/>
  <c r="B47" i="250"/>
  <c r="M46" i="250"/>
  <c r="M45" i="250"/>
  <c r="I44" i="250"/>
  <c r="G44" i="250"/>
  <c r="F44" i="250"/>
  <c r="E44" i="250"/>
  <c r="I43" i="250"/>
  <c r="G43" i="250"/>
  <c r="F43" i="250"/>
  <c r="E43" i="250"/>
  <c r="C43" i="250"/>
  <c r="B43" i="250"/>
  <c r="K42" i="250"/>
  <c r="K41" i="250"/>
  <c r="K40" i="250"/>
  <c r="I40" i="250"/>
  <c r="G40" i="250"/>
  <c r="F40" i="250"/>
  <c r="E40" i="250"/>
  <c r="I39" i="250"/>
  <c r="G39" i="250"/>
  <c r="F39" i="250"/>
  <c r="E39" i="250"/>
  <c r="C39" i="250"/>
  <c r="B39" i="250"/>
  <c r="Q38" i="250"/>
  <c r="Q37" i="250"/>
  <c r="I36" i="250"/>
  <c r="G36" i="250"/>
  <c r="F36" i="250"/>
  <c r="E36" i="250"/>
  <c r="I35" i="250"/>
  <c r="G35" i="250"/>
  <c r="F35" i="250"/>
  <c r="E35" i="250"/>
  <c r="C35" i="250"/>
  <c r="B35" i="250"/>
  <c r="K34" i="250"/>
  <c r="K33" i="250"/>
  <c r="K32" i="250"/>
  <c r="I32" i="250"/>
  <c r="G32" i="250"/>
  <c r="F32" i="250"/>
  <c r="E32" i="250"/>
  <c r="I31" i="250"/>
  <c r="G31" i="250"/>
  <c r="F31" i="250"/>
  <c r="E31" i="250"/>
  <c r="C31" i="250"/>
  <c r="B31" i="250"/>
  <c r="M30" i="250"/>
  <c r="M29" i="250"/>
  <c r="I28" i="250"/>
  <c r="G28" i="250"/>
  <c r="F28" i="250"/>
  <c r="E28" i="250"/>
  <c r="I27" i="250"/>
  <c r="G27" i="250"/>
  <c r="F27" i="250"/>
  <c r="E27" i="250"/>
  <c r="C27" i="250"/>
  <c r="B27" i="250"/>
  <c r="K26" i="250"/>
  <c r="K25" i="250"/>
  <c r="K24" i="250"/>
  <c r="I24" i="250"/>
  <c r="G24" i="250"/>
  <c r="F24" i="250"/>
  <c r="E24" i="250"/>
  <c r="I23" i="250"/>
  <c r="G23" i="250"/>
  <c r="F23" i="250"/>
  <c r="E23" i="250"/>
  <c r="C23" i="250"/>
  <c r="B23" i="250"/>
  <c r="O22" i="250"/>
  <c r="O21" i="250"/>
  <c r="I20" i="250"/>
  <c r="G20" i="250"/>
  <c r="F20" i="250"/>
  <c r="E20" i="250"/>
  <c r="I19" i="250"/>
  <c r="G19" i="250"/>
  <c r="F19" i="250"/>
  <c r="E19" i="250"/>
  <c r="C19" i="250"/>
  <c r="B19" i="250"/>
  <c r="K18" i="250"/>
  <c r="K17" i="250"/>
  <c r="U16" i="250"/>
  <c r="K16" i="250"/>
  <c r="I16" i="250"/>
  <c r="G16" i="250"/>
  <c r="F16" i="250"/>
  <c r="E16" i="250"/>
  <c r="U15" i="250"/>
  <c r="I15" i="250"/>
  <c r="G15" i="250"/>
  <c r="F15" i="250"/>
  <c r="E15" i="250"/>
  <c r="C15" i="250"/>
  <c r="B15" i="250"/>
  <c r="U14" i="250"/>
  <c r="M14" i="250"/>
  <c r="U13" i="250"/>
  <c r="M13" i="250"/>
  <c r="U12" i="250"/>
  <c r="I12" i="250"/>
  <c r="G12" i="250"/>
  <c r="F12" i="250"/>
  <c r="E12" i="250"/>
  <c r="U11" i="250"/>
  <c r="I11" i="250"/>
  <c r="G11" i="250"/>
  <c r="F11" i="250"/>
  <c r="E11" i="250"/>
  <c r="C11" i="250"/>
  <c r="B11" i="250"/>
  <c r="U10" i="250"/>
  <c r="K10" i="250"/>
  <c r="U9" i="250"/>
  <c r="K9" i="250"/>
  <c r="U8" i="250"/>
  <c r="K8" i="250"/>
  <c r="I8" i="250"/>
  <c r="G8" i="250"/>
  <c r="F8" i="250"/>
  <c r="E8" i="250"/>
  <c r="U7" i="250"/>
  <c r="I7" i="250"/>
  <c r="G7" i="250"/>
  <c r="F7" i="250"/>
  <c r="E7" i="250"/>
  <c r="C7" i="250"/>
  <c r="B7" i="250"/>
  <c r="R4" i="250"/>
  <c r="G4" i="250"/>
  <c r="A4" i="250"/>
  <c r="F2" i="250"/>
  <c r="A1" i="250"/>
  <c r="R79" i="249"/>
  <c r="O79" i="249"/>
  <c r="F79" i="249"/>
  <c r="F78" i="249"/>
  <c r="F77" i="249"/>
  <c r="F76" i="249"/>
  <c r="F75" i="249"/>
  <c r="F74" i="249"/>
  <c r="F73" i="249"/>
  <c r="F72" i="249"/>
  <c r="I68" i="249"/>
  <c r="G68" i="249"/>
  <c r="F68" i="249"/>
  <c r="E68" i="249"/>
  <c r="I67" i="249"/>
  <c r="G67" i="249"/>
  <c r="F67" i="249"/>
  <c r="E67" i="249"/>
  <c r="C67" i="249"/>
  <c r="B67" i="249"/>
  <c r="K66" i="249"/>
  <c r="K65" i="249"/>
  <c r="K64" i="249"/>
  <c r="I64" i="249"/>
  <c r="G64" i="249"/>
  <c r="F64" i="249"/>
  <c r="E64" i="249"/>
  <c r="I63" i="249"/>
  <c r="G63" i="249"/>
  <c r="F63" i="249"/>
  <c r="E63" i="249"/>
  <c r="C63" i="249"/>
  <c r="B63" i="249"/>
  <c r="M62" i="249"/>
  <c r="M61" i="249"/>
  <c r="I60" i="249"/>
  <c r="G60" i="249"/>
  <c r="F60" i="249"/>
  <c r="E60" i="249"/>
  <c r="I59" i="249"/>
  <c r="G59" i="249"/>
  <c r="F59" i="249"/>
  <c r="E59" i="249"/>
  <c r="C59" i="249"/>
  <c r="B59" i="249"/>
  <c r="K58" i="249"/>
  <c r="K57" i="249"/>
  <c r="K56" i="249"/>
  <c r="I56" i="249"/>
  <c r="G56" i="249"/>
  <c r="F56" i="249"/>
  <c r="E56" i="249"/>
  <c r="I55" i="249"/>
  <c r="G55" i="249"/>
  <c r="F55" i="249"/>
  <c r="E55" i="249"/>
  <c r="C55" i="249"/>
  <c r="B55" i="249"/>
  <c r="O54" i="249"/>
  <c r="O53" i="249"/>
  <c r="I52" i="249"/>
  <c r="G52" i="249"/>
  <c r="F52" i="249"/>
  <c r="E52" i="249"/>
  <c r="I51" i="249"/>
  <c r="G51" i="249"/>
  <c r="F51" i="249"/>
  <c r="E51" i="249"/>
  <c r="C51" i="249"/>
  <c r="B51" i="249"/>
  <c r="K50" i="249"/>
  <c r="K49" i="249"/>
  <c r="K48" i="249"/>
  <c r="I48" i="249"/>
  <c r="G48" i="249"/>
  <c r="F48" i="249"/>
  <c r="E48" i="249"/>
  <c r="I47" i="249"/>
  <c r="G47" i="249"/>
  <c r="F47" i="249"/>
  <c r="E47" i="249"/>
  <c r="C47" i="249"/>
  <c r="B47" i="249"/>
  <c r="M46" i="249"/>
  <c r="M45" i="249"/>
  <c r="I44" i="249"/>
  <c r="G44" i="249"/>
  <c r="F44" i="249"/>
  <c r="E44" i="249"/>
  <c r="I43" i="249"/>
  <c r="G43" i="249"/>
  <c r="F43" i="249"/>
  <c r="E43" i="249"/>
  <c r="C43" i="249"/>
  <c r="B43" i="249"/>
  <c r="K42" i="249"/>
  <c r="K41" i="249"/>
  <c r="K40" i="249"/>
  <c r="I40" i="249"/>
  <c r="G40" i="249"/>
  <c r="F40" i="249"/>
  <c r="E40" i="249"/>
  <c r="I39" i="249"/>
  <c r="G39" i="249"/>
  <c r="F39" i="249"/>
  <c r="E39" i="249"/>
  <c r="C39" i="249"/>
  <c r="B39" i="249"/>
  <c r="Q38" i="249"/>
  <c r="Q37" i="249"/>
  <c r="I36" i="249"/>
  <c r="G36" i="249"/>
  <c r="F36" i="249"/>
  <c r="E36" i="249"/>
  <c r="I35" i="249"/>
  <c r="G35" i="249"/>
  <c r="F35" i="249"/>
  <c r="E35" i="249"/>
  <c r="C35" i="249"/>
  <c r="B35" i="249"/>
  <c r="K34" i="249"/>
  <c r="K33" i="249"/>
  <c r="K32" i="249"/>
  <c r="I32" i="249"/>
  <c r="G32" i="249"/>
  <c r="F32" i="249"/>
  <c r="E32" i="249"/>
  <c r="I31" i="249"/>
  <c r="G31" i="249"/>
  <c r="F31" i="249"/>
  <c r="E31" i="249"/>
  <c r="C31" i="249"/>
  <c r="B31" i="249"/>
  <c r="M30" i="249"/>
  <c r="M29" i="249"/>
  <c r="I28" i="249"/>
  <c r="G28" i="249"/>
  <c r="F28" i="249"/>
  <c r="E28" i="249"/>
  <c r="I27" i="249"/>
  <c r="G27" i="249"/>
  <c r="F27" i="249"/>
  <c r="E27" i="249"/>
  <c r="C27" i="249"/>
  <c r="B27" i="249"/>
  <c r="K26" i="249"/>
  <c r="K25" i="249"/>
  <c r="K24" i="249"/>
  <c r="I24" i="249"/>
  <c r="G24" i="249"/>
  <c r="F24" i="249"/>
  <c r="E24" i="249"/>
  <c r="I23" i="249"/>
  <c r="G23" i="249"/>
  <c r="F23" i="249"/>
  <c r="E23" i="249"/>
  <c r="C23" i="249"/>
  <c r="B23" i="249"/>
  <c r="O22" i="249"/>
  <c r="O21" i="249"/>
  <c r="I20" i="249"/>
  <c r="G20" i="249"/>
  <c r="F20" i="249"/>
  <c r="E20" i="249"/>
  <c r="I19" i="249"/>
  <c r="G19" i="249"/>
  <c r="F19" i="249"/>
  <c r="E19" i="249"/>
  <c r="C19" i="249"/>
  <c r="B19" i="249"/>
  <c r="K18" i="249"/>
  <c r="K17" i="249"/>
  <c r="U16" i="249"/>
  <c r="K16" i="249"/>
  <c r="I16" i="249"/>
  <c r="G16" i="249"/>
  <c r="F16" i="249"/>
  <c r="E16" i="249"/>
  <c r="U15" i="249"/>
  <c r="I15" i="249"/>
  <c r="G15" i="249"/>
  <c r="F15" i="249"/>
  <c r="E15" i="249"/>
  <c r="C15" i="249"/>
  <c r="B15" i="249"/>
  <c r="U14" i="249"/>
  <c r="M14" i="249"/>
  <c r="U13" i="249"/>
  <c r="M13" i="249"/>
  <c r="U12" i="249"/>
  <c r="I12" i="249"/>
  <c r="G12" i="249"/>
  <c r="F12" i="249"/>
  <c r="E12" i="249"/>
  <c r="U11" i="249"/>
  <c r="I11" i="249"/>
  <c r="G11" i="249"/>
  <c r="F11" i="249"/>
  <c r="E11" i="249"/>
  <c r="C11" i="249"/>
  <c r="B11" i="249"/>
  <c r="U10" i="249"/>
  <c r="K10" i="249"/>
  <c r="U9" i="249"/>
  <c r="K9" i="249"/>
  <c r="U8" i="249"/>
  <c r="K8" i="249"/>
  <c r="I8" i="249"/>
  <c r="G8" i="249"/>
  <c r="F8" i="249"/>
  <c r="E8" i="249"/>
  <c r="U7" i="249"/>
  <c r="I7" i="249"/>
  <c r="G7" i="249"/>
  <c r="F7" i="249"/>
  <c r="E7" i="249"/>
  <c r="C7" i="249"/>
  <c r="B7" i="249"/>
  <c r="R4" i="249"/>
  <c r="G4" i="249"/>
  <c r="A4" i="249"/>
  <c r="F2" i="249"/>
  <c r="A1" i="249"/>
  <c r="R79" i="248"/>
  <c r="O79" i="248"/>
  <c r="F75" i="248"/>
  <c r="F74" i="248"/>
  <c r="F73" i="248"/>
  <c r="F72" i="248"/>
  <c r="Q37" i="248"/>
  <c r="I36" i="248"/>
  <c r="G36" i="248"/>
  <c r="F36" i="248"/>
  <c r="E36" i="248"/>
  <c r="I35" i="248"/>
  <c r="G35" i="248"/>
  <c r="F35" i="248"/>
  <c r="E35" i="248"/>
  <c r="C35" i="248"/>
  <c r="B35" i="248"/>
  <c r="K34" i="248"/>
  <c r="K33" i="248"/>
  <c r="K32" i="248"/>
  <c r="I32" i="248"/>
  <c r="G32" i="248"/>
  <c r="F32" i="248"/>
  <c r="E32" i="248"/>
  <c r="I31" i="248"/>
  <c r="G31" i="248"/>
  <c r="F31" i="248"/>
  <c r="E31" i="248"/>
  <c r="C31" i="248"/>
  <c r="B31" i="248"/>
  <c r="M30" i="248"/>
  <c r="M29" i="248"/>
  <c r="I28" i="248"/>
  <c r="G28" i="248"/>
  <c r="F28" i="248"/>
  <c r="E28" i="248"/>
  <c r="I27" i="248"/>
  <c r="G27" i="248"/>
  <c r="F27" i="248"/>
  <c r="E27" i="248"/>
  <c r="C27" i="248"/>
  <c r="B27" i="248"/>
  <c r="K26" i="248"/>
  <c r="K25" i="248"/>
  <c r="K24" i="248"/>
  <c r="I24" i="248"/>
  <c r="G24" i="248"/>
  <c r="F24" i="248"/>
  <c r="E24" i="248"/>
  <c r="I23" i="248"/>
  <c r="G23" i="248"/>
  <c r="F23" i="248"/>
  <c r="E23" i="248"/>
  <c r="C23" i="248"/>
  <c r="B23" i="248"/>
  <c r="O22" i="248"/>
  <c r="O21" i="248"/>
  <c r="I20" i="248"/>
  <c r="G20" i="248"/>
  <c r="F20" i="248"/>
  <c r="E20" i="248"/>
  <c r="I19" i="248"/>
  <c r="G19" i="248"/>
  <c r="F19" i="248"/>
  <c r="E19" i="248"/>
  <c r="C19" i="248"/>
  <c r="B19" i="248"/>
  <c r="K18" i="248"/>
  <c r="K17" i="248"/>
  <c r="U16" i="248"/>
  <c r="K16" i="248"/>
  <c r="I16" i="248"/>
  <c r="G16" i="248"/>
  <c r="F16" i="248"/>
  <c r="E16" i="248"/>
  <c r="U15" i="248"/>
  <c r="I15" i="248"/>
  <c r="G15" i="248"/>
  <c r="F15" i="248"/>
  <c r="E15" i="248"/>
  <c r="C15" i="248"/>
  <c r="B15" i="248"/>
  <c r="U14" i="248"/>
  <c r="M14" i="248"/>
  <c r="U13" i="248"/>
  <c r="M13" i="248"/>
  <c r="U12" i="248"/>
  <c r="I12" i="248"/>
  <c r="G12" i="248"/>
  <c r="F12" i="248"/>
  <c r="E12" i="248"/>
  <c r="U11" i="248"/>
  <c r="I11" i="248"/>
  <c r="G11" i="248"/>
  <c r="F11" i="248"/>
  <c r="E11" i="248"/>
  <c r="C11" i="248"/>
  <c r="B11" i="248"/>
  <c r="U10" i="248"/>
  <c r="K10" i="248"/>
  <c r="U9" i="248"/>
  <c r="K9" i="248"/>
  <c r="U8" i="248"/>
  <c r="K8" i="248"/>
  <c r="I8" i="248"/>
  <c r="G8" i="248"/>
  <c r="F8" i="248"/>
  <c r="E8" i="248"/>
  <c r="U7" i="248"/>
  <c r="I7" i="248"/>
  <c r="G7" i="248"/>
  <c r="F7" i="248"/>
  <c r="E7" i="248"/>
  <c r="C7" i="248"/>
  <c r="B7" i="248"/>
  <c r="R4" i="248"/>
  <c r="G4" i="248"/>
  <c r="A4" i="248"/>
  <c r="F2" i="248"/>
  <c r="A1" i="248"/>
  <c r="O26" i="242"/>
  <c r="O25" i="242"/>
  <c r="O24" i="242"/>
  <c r="O23" i="242"/>
  <c r="O22" i="242"/>
  <c r="O21" i="242"/>
  <c r="O20" i="242"/>
  <c r="O19" i="242"/>
  <c r="O18" i="242"/>
  <c r="O17" i="242"/>
  <c r="O16" i="242"/>
  <c r="O15" i="242"/>
  <c r="O14" i="242"/>
  <c r="O13" i="242"/>
  <c r="O12" i="242"/>
  <c r="O11" i="242"/>
  <c r="O10" i="242"/>
  <c r="O9" i="242"/>
  <c r="O8" i="242"/>
  <c r="P5" i="242"/>
  <c r="L5" i="242"/>
  <c r="C5" i="242"/>
  <c r="A5" i="242"/>
  <c r="C2" i="242"/>
  <c r="A2" i="242"/>
  <c r="A1" i="242"/>
  <c r="R80" i="241"/>
  <c r="O80" i="241"/>
  <c r="H80" i="241"/>
  <c r="F80" i="241"/>
  <c r="H79" i="241"/>
  <c r="F79" i="241"/>
  <c r="H78" i="241"/>
  <c r="F78" i="241"/>
  <c r="H77" i="241"/>
  <c r="F77" i="241"/>
  <c r="H76" i="241"/>
  <c r="F76" i="241"/>
  <c r="H75" i="241"/>
  <c r="F75" i="241"/>
  <c r="H74" i="241"/>
  <c r="F74" i="241"/>
  <c r="H73" i="241"/>
  <c r="F73"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Q57"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Q41"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Q25"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U15" i="241"/>
  <c r="K15" i="241"/>
  <c r="I15" i="241"/>
  <c r="G15" i="241"/>
  <c r="F15" i="241"/>
  <c r="D15" i="241"/>
  <c r="C15" i="241"/>
  <c r="B15" i="241"/>
  <c r="U14" i="241"/>
  <c r="Q14" i="241"/>
  <c r="I14" i="241"/>
  <c r="G14" i="241"/>
  <c r="F14" i="241"/>
  <c r="D14" i="241"/>
  <c r="C14" i="241"/>
  <c r="B14" i="241"/>
  <c r="U13" i="241"/>
  <c r="K13" i="241"/>
  <c r="I13" i="241"/>
  <c r="G13" i="241"/>
  <c r="F13" i="241"/>
  <c r="D13" i="241"/>
  <c r="C13" i="241"/>
  <c r="B13" i="241"/>
  <c r="U12" i="241"/>
  <c r="M12" i="241"/>
  <c r="I12" i="241"/>
  <c r="G12" i="241"/>
  <c r="F12" i="241"/>
  <c r="D12" i="241"/>
  <c r="C12" i="241"/>
  <c r="B12" i="241"/>
  <c r="U11" i="241"/>
  <c r="K11" i="241"/>
  <c r="I11" i="241"/>
  <c r="G11" i="241"/>
  <c r="F11" i="241"/>
  <c r="D11" i="241"/>
  <c r="C11" i="241"/>
  <c r="B11" i="241"/>
  <c r="U10" i="241"/>
  <c r="O10" i="241"/>
  <c r="I10" i="241"/>
  <c r="G10" i="241"/>
  <c r="F10" i="241"/>
  <c r="D10" i="241"/>
  <c r="C10" i="241"/>
  <c r="B10" i="241"/>
  <c r="U9" i="241"/>
  <c r="K9" i="241"/>
  <c r="I9" i="241"/>
  <c r="G9" i="241"/>
  <c r="F9" i="241"/>
  <c r="D9" i="241"/>
  <c r="C9" i="241"/>
  <c r="B9" i="241"/>
  <c r="U8" i="241"/>
  <c r="M8" i="241"/>
  <c r="I8" i="241"/>
  <c r="G8" i="241"/>
  <c r="F8" i="241"/>
  <c r="D8" i="241"/>
  <c r="C8" i="241"/>
  <c r="B8" i="241"/>
  <c r="U7" i="241"/>
  <c r="K7" i="241"/>
  <c r="I7" i="241"/>
  <c r="G7" i="241"/>
  <c r="F7" i="241"/>
  <c r="D7" i="241"/>
  <c r="C7" i="241"/>
  <c r="B7" i="241"/>
  <c r="Q6" i="241"/>
  <c r="O6" i="241"/>
  <c r="M6" i="241"/>
  <c r="K6" i="241"/>
  <c r="F6" i="241"/>
  <c r="Y5" i="241"/>
  <c r="R4" i="241"/>
  <c r="G4" i="241"/>
  <c r="A4" i="241"/>
  <c r="Y3" i="241"/>
  <c r="E2" i="241"/>
  <c r="AH1" i="241"/>
  <c r="AG1" i="241"/>
  <c r="AF1" i="241"/>
  <c r="AE1" i="241"/>
  <c r="AD1" i="241"/>
  <c r="AC1" i="241"/>
  <c r="AB1" i="241"/>
  <c r="A1" i="241"/>
  <c r="R79" i="240"/>
  <c r="O79" i="240"/>
  <c r="F79" i="240"/>
  <c r="F78" i="240"/>
  <c r="F77" i="240"/>
  <c r="F76" i="240"/>
  <c r="F75" i="240"/>
  <c r="F74" i="240"/>
  <c r="F73" i="240"/>
  <c r="F72"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Q41"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U15" i="240"/>
  <c r="I15" i="240"/>
  <c r="G15" i="240"/>
  <c r="F15" i="240"/>
  <c r="D15" i="240"/>
  <c r="C15" i="240"/>
  <c r="B15" i="240"/>
  <c r="U14" i="240"/>
  <c r="O14" i="240"/>
  <c r="U13" i="240"/>
  <c r="I13" i="240"/>
  <c r="G13" i="240"/>
  <c r="F13" i="240"/>
  <c r="D13" i="240"/>
  <c r="C13" i="240"/>
  <c r="B13" i="240"/>
  <c r="U12" i="240"/>
  <c r="K12" i="240"/>
  <c r="U11" i="240"/>
  <c r="I11" i="240"/>
  <c r="G11" i="240"/>
  <c r="F11" i="240"/>
  <c r="D11" i="240"/>
  <c r="C11" i="240"/>
  <c r="B11" i="240"/>
  <c r="U10" i="240"/>
  <c r="M10" i="240"/>
  <c r="U9" i="240"/>
  <c r="I9" i="240"/>
  <c r="G9" i="240"/>
  <c r="F9" i="240"/>
  <c r="D9" i="240"/>
  <c r="C9" i="240"/>
  <c r="B9" i="240"/>
  <c r="U8" i="240"/>
  <c r="K8" i="240"/>
  <c r="U7" i="240"/>
  <c r="I7" i="240"/>
  <c r="G7" i="240"/>
  <c r="F7" i="240"/>
  <c r="D7" i="240"/>
  <c r="C7" i="240"/>
  <c r="B7" i="240"/>
  <c r="Q6" i="240"/>
  <c r="O6" i="240"/>
  <c r="M6" i="240"/>
  <c r="K6" i="240"/>
  <c r="F6" i="240"/>
  <c r="Y5" i="240"/>
  <c r="R4" i="240"/>
  <c r="G4" i="240"/>
  <c r="A4" i="240"/>
  <c r="Y3" i="240"/>
  <c r="E2" i="240"/>
  <c r="AH1" i="240"/>
  <c r="AG1" i="240"/>
  <c r="AF1" i="240"/>
  <c r="AE1" i="240"/>
  <c r="AD1" i="240"/>
  <c r="AC1" i="240"/>
  <c r="AB1" i="240"/>
  <c r="A1" i="240"/>
  <c r="R57" i="239"/>
  <c r="O57" i="239"/>
  <c r="F53" i="239"/>
  <c r="F52" i="239"/>
  <c r="F51" i="239"/>
  <c r="F50"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U15" i="239"/>
  <c r="I15" i="239"/>
  <c r="G15" i="239"/>
  <c r="F15" i="239"/>
  <c r="D15" i="239"/>
  <c r="C15" i="239"/>
  <c r="B15" i="239"/>
  <c r="U14" i="239"/>
  <c r="O14" i="239"/>
  <c r="U13" i="239"/>
  <c r="I13" i="239"/>
  <c r="G13" i="239"/>
  <c r="F13" i="239"/>
  <c r="D13" i="239"/>
  <c r="C13" i="239"/>
  <c r="B13" i="239"/>
  <c r="U12" i="239"/>
  <c r="K12" i="239"/>
  <c r="U11" i="239"/>
  <c r="I11" i="239"/>
  <c r="G11" i="239"/>
  <c r="F11" i="239"/>
  <c r="D11" i="239"/>
  <c r="C11" i="239"/>
  <c r="B11" i="239"/>
  <c r="U10" i="239"/>
  <c r="M10" i="239"/>
  <c r="U9" i="239"/>
  <c r="I9" i="239"/>
  <c r="G9" i="239"/>
  <c r="F9" i="239"/>
  <c r="D9" i="239"/>
  <c r="C9" i="239"/>
  <c r="B9" i="239"/>
  <c r="U8" i="239"/>
  <c r="K8" i="239"/>
  <c r="U7" i="239"/>
  <c r="I7" i="239"/>
  <c r="G7" i="239"/>
  <c r="F7" i="239"/>
  <c r="D7" i="239"/>
  <c r="C7" i="239"/>
  <c r="B7" i="239"/>
  <c r="Q6" i="239"/>
  <c r="O6" i="239"/>
  <c r="M6" i="239"/>
  <c r="K6" i="239"/>
  <c r="F6" i="239"/>
  <c r="Y5" i="239"/>
  <c r="R4" i="239"/>
  <c r="G4" i="239"/>
  <c r="A4" i="239"/>
  <c r="Y3" i="239"/>
  <c r="E2" i="239"/>
  <c r="AH1" i="239"/>
  <c r="AG1" i="239"/>
  <c r="AF1" i="239"/>
  <c r="AE1" i="239"/>
  <c r="AD1" i="239"/>
  <c r="AC1" i="239"/>
  <c r="AB1" i="239"/>
  <c r="A1" i="239"/>
  <c r="K53" i="237"/>
  <c r="R47" i="237"/>
  <c r="E47" i="237"/>
  <c r="E46" i="237"/>
  <c r="F43" i="237"/>
  <c r="C43" i="237"/>
  <c r="F41" i="237"/>
  <c r="C41" i="237"/>
  <c r="F39" i="237"/>
  <c r="C39" i="237"/>
  <c r="F37" i="237"/>
  <c r="C37" i="237"/>
  <c r="B34" i="237"/>
  <c r="B33" i="237"/>
  <c r="B32" i="237"/>
  <c r="B31" i="237"/>
  <c r="J30" i="237"/>
  <c r="H30" i="237"/>
  <c r="F30" i="237"/>
  <c r="D30" i="237"/>
  <c r="B28" i="237"/>
  <c r="B27" i="237"/>
  <c r="B26" i="237"/>
  <c r="B25" i="237"/>
  <c r="J24" i="237"/>
  <c r="H24" i="237"/>
  <c r="F24" i="237"/>
  <c r="D24" i="237"/>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D13" i="237"/>
  <c r="C13" i="237"/>
  <c r="L11" i="237"/>
  <c r="I11" i="237"/>
  <c r="G11" i="237"/>
  <c r="E11" i="237"/>
  <c r="D11" i="237"/>
  <c r="C11" i="237"/>
  <c r="L9" i="237"/>
  <c r="I9" i="237"/>
  <c r="G9" i="237"/>
  <c r="E9" i="237"/>
  <c r="D9" i="237"/>
  <c r="C9" i="237"/>
  <c r="L7" i="237"/>
  <c r="I7" i="237"/>
  <c r="G7" i="237"/>
  <c r="E7" i="237"/>
  <c r="D7" i="237"/>
  <c r="C7" i="237"/>
  <c r="Y5" i="237"/>
  <c r="L4" i="237"/>
  <c r="E4" i="237"/>
  <c r="A4" i="237"/>
  <c r="Y3" i="237"/>
  <c r="E2" i="237"/>
  <c r="AK1" i="237"/>
  <c r="AJ1" i="237"/>
  <c r="AI1" i="237"/>
  <c r="AH1" i="237"/>
  <c r="AG1" i="237"/>
  <c r="AF1" i="237"/>
  <c r="AE1" i="237"/>
  <c r="AD1" i="237"/>
  <c r="AC1" i="237"/>
  <c r="AB1" i="237"/>
  <c r="A1" i="237"/>
  <c r="K49" i="236"/>
  <c r="R44" i="236"/>
  <c r="E43" i="236"/>
  <c r="E42" i="236"/>
  <c r="F38" i="236"/>
  <c r="C38" i="236"/>
  <c r="F36" i="236"/>
  <c r="C36" i="236"/>
  <c r="F34" i="236"/>
  <c r="C34" i="236"/>
  <c r="B31" i="236"/>
  <c r="B30" i="236"/>
  <c r="B29" i="236"/>
  <c r="B28" i="236"/>
  <c r="J27" i="236"/>
  <c r="H27" i="236"/>
  <c r="F27" i="236"/>
  <c r="D27" i="236"/>
  <c r="B25" i="236"/>
  <c r="B24" i="236"/>
  <c r="B23" i="236"/>
  <c r="H22" i="236"/>
  <c r="F22" i="236"/>
  <c r="D22" i="236"/>
  <c r="L19" i="236"/>
  <c r="I19" i="236"/>
  <c r="G19" i="236"/>
  <c r="E19" i="236"/>
  <c r="D19" i="236"/>
  <c r="C19" i="236"/>
  <c r="L17" i="236"/>
  <c r="I17" i="236"/>
  <c r="G17" i="236"/>
  <c r="E17" i="236"/>
  <c r="D17" i="236"/>
  <c r="C17" i="236"/>
  <c r="L15" i="236"/>
  <c r="I15" i="236"/>
  <c r="G15" i="236"/>
  <c r="E15" i="236"/>
  <c r="D15" i="236"/>
  <c r="C15" i="236"/>
  <c r="L13" i="236"/>
  <c r="I13" i="236"/>
  <c r="G13" i="236"/>
  <c r="E13" i="236"/>
  <c r="D13" i="236"/>
  <c r="C13" i="236"/>
  <c r="L11" i="236"/>
  <c r="I11" i="236"/>
  <c r="G11" i="236"/>
  <c r="E11" i="236"/>
  <c r="D11" i="236"/>
  <c r="C11" i="236"/>
  <c r="L9" i="236"/>
  <c r="I9" i="236"/>
  <c r="G9" i="236"/>
  <c r="E9" i="236"/>
  <c r="D9" i="236"/>
  <c r="C9" i="236"/>
  <c r="L7" i="236"/>
  <c r="I7" i="236"/>
  <c r="G7" i="236"/>
  <c r="E7" i="236"/>
  <c r="D7" i="236"/>
  <c r="C7" i="236"/>
  <c r="Y5" i="236"/>
  <c r="L4" i="236"/>
  <c r="E4" i="236"/>
  <c r="A4" i="236"/>
  <c r="Y3" i="236"/>
  <c r="E2" i="236"/>
  <c r="AK1" i="236"/>
  <c r="AJ1" i="236"/>
  <c r="AI1" i="236"/>
  <c r="AH1" i="236"/>
  <c r="AG1" i="236"/>
  <c r="AF1" i="236"/>
  <c r="AE1" i="236"/>
  <c r="AD1" i="236"/>
  <c r="AC1" i="236"/>
  <c r="AB1" i="236"/>
  <c r="A1" i="236"/>
  <c r="R47" i="235"/>
  <c r="K47" i="235"/>
  <c r="E41" i="235"/>
  <c r="E40" i="235"/>
  <c r="F36" i="235"/>
  <c r="C36" i="235"/>
  <c r="F34" i="235"/>
  <c r="C34" i="235"/>
  <c r="F32" i="235"/>
  <c r="C32" i="235"/>
  <c r="B30" i="235"/>
  <c r="B29" i="235"/>
  <c r="B28" i="235"/>
  <c r="H27" i="235"/>
  <c r="F27" i="235"/>
  <c r="D27" i="235"/>
  <c r="B25" i="235"/>
  <c r="B24" i="235"/>
  <c r="B23" i="235"/>
  <c r="H22" i="235"/>
  <c r="F22" i="235"/>
  <c r="D22" i="235"/>
  <c r="L17" i="235"/>
  <c r="I17" i="235"/>
  <c r="G17" i="235"/>
  <c r="E17" i="235"/>
  <c r="D17" i="235"/>
  <c r="C17" i="235"/>
  <c r="L15" i="235"/>
  <c r="I15" i="235"/>
  <c r="G15" i="235"/>
  <c r="E15" i="235"/>
  <c r="D15" i="235"/>
  <c r="C15" i="235"/>
  <c r="L13" i="235"/>
  <c r="I13" i="235"/>
  <c r="G13" i="235"/>
  <c r="E13" i="235"/>
  <c r="D13" i="235"/>
  <c r="C13" i="235"/>
  <c r="L11" i="235"/>
  <c r="I11" i="235"/>
  <c r="G11" i="235"/>
  <c r="E11" i="235"/>
  <c r="D11" i="235"/>
  <c r="C11" i="235"/>
  <c r="L9" i="235"/>
  <c r="I9" i="235"/>
  <c r="G9" i="235"/>
  <c r="E9" i="235"/>
  <c r="D9" i="235"/>
  <c r="C9" i="235"/>
  <c r="L7" i="235"/>
  <c r="I7" i="235"/>
  <c r="G7" i="235"/>
  <c r="E7" i="235"/>
  <c r="D7" i="235"/>
  <c r="C7" i="235"/>
  <c r="Y5" i="235"/>
  <c r="L4" i="235"/>
  <c r="E4" i="235"/>
  <c r="A4" i="235"/>
  <c r="Y3" i="235"/>
  <c r="E2" i="235"/>
  <c r="AK1" i="235"/>
  <c r="AJ1" i="235"/>
  <c r="AI1" i="235"/>
  <c r="AH1" i="235"/>
  <c r="AG1" i="235"/>
  <c r="AF1" i="235"/>
  <c r="AE1" i="235"/>
  <c r="AD1" i="235"/>
  <c r="AC1" i="235"/>
  <c r="AB1" i="235"/>
  <c r="A1" i="235"/>
  <c r="K41" i="233"/>
  <c r="B22" i="233"/>
  <c r="B21" i="233"/>
  <c r="B20" i="233"/>
  <c r="B19" i="233"/>
  <c r="J18" i="233"/>
  <c r="H18" i="233"/>
  <c r="F18" i="233"/>
  <c r="D18" i="233"/>
  <c r="L13" i="233"/>
  <c r="I13" i="233"/>
  <c r="G13" i="233"/>
  <c r="E13" i="233"/>
  <c r="D13" i="233"/>
  <c r="C13" i="233"/>
  <c r="L11" i="233"/>
  <c r="I11" i="233"/>
  <c r="G11" i="233"/>
  <c r="E11" i="233"/>
  <c r="D11" i="233"/>
  <c r="C11" i="233"/>
  <c r="L9" i="233"/>
  <c r="I9" i="233"/>
  <c r="G9" i="233"/>
  <c r="E9" i="233"/>
  <c r="D9" i="233"/>
  <c r="C9" i="233"/>
  <c r="L7" i="233"/>
  <c r="I7" i="233"/>
  <c r="G7" i="233"/>
  <c r="E7" i="233"/>
  <c r="D7" i="233"/>
  <c r="C7" i="233"/>
  <c r="Y5" i="233"/>
  <c r="M4" i="233"/>
  <c r="E4" i="233"/>
  <c r="A4" i="233"/>
  <c r="Y3" i="233"/>
  <c r="E2" i="233"/>
  <c r="AK1" i="233"/>
  <c r="AJ1" i="233"/>
  <c r="AI1" i="233"/>
  <c r="AH1" i="233"/>
  <c r="AG1" i="233"/>
  <c r="AF1" i="233"/>
  <c r="AE1" i="233"/>
  <c r="AD1" i="233"/>
  <c r="AC1" i="233"/>
  <c r="AB1" i="233"/>
  <c r="A1" i="233"/>
  <c r="K41" i="232"/>
  <c r="B21" i="232"/>
  <c r="B20" i="232"/>
  <c r="B19" i="232"/>
  <c r="H18" i="232"/>
  <c r="F18" i="232"/>
  <c r="D18" i="232"/>
  <c r="L11" i="232"/>
  <c r="I11" i="232"/>
  <c r="G11" i="232"/>
  <c r="E11" i="232"/>
  <c r="D11" i="232"/>
  <c r="C11" i="232"/>
  <c r="L9" i="232"/>
  <c r="I9" i="232"/>
  <c r="G9" i="232"/>
  <c r="E9" i="232"/>
  <c r="D9" i="232"/>
  <c r="C9" i="232"/>
  <c r="L7" i="232"/>
  <c r="I7" i="232"/>
  <c r="G7" i="232"/>
  <c r="E7" i="232"/>
  <c r="D7" i="232"/>
  <c r="C7" i="232"/>
  <c r="Y5" i="232"/>
  <c r="L4" i="232"/>
  <c r="E4" i="232"/>
  <c r="A4" i="232"/>
  <c r="Y3" i="232"/>
  <c r="E2" i="232"/>
  <c r="AK1" i="232"/>
  <c r="AJ1" i="232"/>
  <c r="AI1" i="232"/>
  <c r="AH1" i="232"/>
  <c r="AG1" i="232"/>
  <c r="AF1" i="232"/>
  <c r="AE1" i="232"/>
  <c r="AD1" i="232"/>
  <c r="AC1" i="232"/>
  <c r="AB1" i="232"/>
  <c r="A1" i="232"/>
  <c r="P156" i="231"/>
  <c r="M156" i="231"/>
  <c r="L156" i="231"/>
  <c r="K156" i="231"/>
  <c r="J156" i="231"/>
  <c r="P155" i="231"/>
  <c r="M155" i="231"/>
  <c r="L155" i="231"/>
  <c r="K155" i="231"/>
  <c r="J155" i="231"/>
  <c r="P154" i="231"/>
  <c r="M154" i="231"/>
  <c r="L154" i="231"/>
  <c r="K154" i="231"/>
  <c r="J154" i="231"/>
  <c r="P153" i="231"/>
  <c r="M153" i="231"/>
  <c r="L153" i="231"/>
  <c r="K153" i="231"/>
  <c r="J153" i="231"/>
  <c r="P152" i="231"/>
  <c r="M152" i="231"/>
  <c r="L152" i="231"/>
  <c r="K152" i="231"/>
  <c r="J152" i="231"/>
  <c r="P151" i="231"/>
  <c r="M151" i="231"/>
  <c r="L151" i="231"/>
  <c r="K151" i="231"/>
  <c r="J151" i="231"/>
  <c r="P150" i="231"/>
  <c r="M150" i="231"/>
  <c r="L150" i="231"/>
  <c r="K150" i="231"/>
  <c r="J150" i="231"/>
  <c r="P149" i="231"/>
  <c r="M149" i="231"/>
  <c r="L149" i="231"/>
  <c r="K149" i="231"/>
  <c r="J149" i="231"/>
  <c r="P148" i="231"/>
  <c r="M148" i="231"/>
  <c r="L148" i="231"/>
  <c r="K148" i="231"/>
  <c r="J148" i="231"/>
  <c r="P147" i="231"/>
  <c r="M147" i="231"/>
  <c r="L147" i="231"/>
  <c r="K147" i="231"/>
  <c r="J147" i="231"/>
  <c r="P146" i="231"/>
  <c r="M146" i="231"/>
  <c r="L146" i="231"/>
  <c r="K146" i="231"/>
  <c r="J146" i="231"/>
  <c r="P145" i="231"/>
  <c r="M145" i="231"/>
  <c r="L145" i="231"/>
  <c r="K145" i="231"/>
  <c r="J145" i="231"/>
  <c r="P144" i="231"/>
  <c r="M144" i="231"/>
  <c r="L144" i="231"/>
  <c r="K144" i="231"/>
  <c r="J144" i="231"/>
  <c r="P143" i="231"/>
  <c r="M143" i="231"/>
  <c r="L143" i="231"/>
  <c r="K143" i="231"/>
  <c r="J143" i="231"/>
  <c r="P142" i="231"/>
  <c r="M142" i="231"/>
  <c r="L142" i="231"/>
  <c r="K142" i="231"/>
  <c r="J142" i="231"/>
  <c r="P141" i="231"/>
  <c r="M141" i="231"/>
  <c r="L141" i="231"/>
  <c r="K141" i="231"/>
  <c r="J141" i="231"/>
  <c r="P140" i="231"/>
  <c r="M140" i="231"/>
  <c r="L140" i="231"/>
  <c r="K140" i="231"/>
  <c r="J140" i="231"/>
  <c r="P139" i="231"/>
  <c r="M139" i="231"/>
  <c r="L139" i="231"/>
  <c r="K139" i="231"/>
  <c r="J139" i="231"/>
  <c r="P138" i="231"/>
  <c r="M138" i="231"/>
  <c r="L138" i="231"/>
  <c r="K138" i="231"/>
  <c r="J138" i="231"/>
  <c r="P137" i="231"/>
  <c r="M137" i="231"/>
  <c r="L137" i="231"/>
  <c r="K137" i="231"/>
  <c r="J137" i="231"/>
  <c r="P136" i="231"/>
  <c r="M136" i="231"/>
  <c r="L136" i="231"/>
  <c r="K136" i="231"/>
  <c r="J136" i="231"/>
  <c r="P135" i="231"/>
  <c r="M135" i="231"/>
  <c r="L135" i="231"/>
  <c r="K135" i="231"/>
  <c r="J135" i="231"/>
  <c r="P134" i="231"/>
  <c r="M134" i="231"/>
  <c r="L134" i="231"/>
  <c r="K134" i="231"/>
  <c r="J134" i="231"/>
  <c r="P133" i="231"/>
  <c r="M133" i="231"/>
  <c r="L133" i="231"/>
  <c r="K133" i="231"/>
  <c r="J133" i="231"/>
  <c r="P132" i="231"/>
  <c r="M132" i="231"/>
  <c r="L132" i="231"/>
  <c r="K132" i="231"/>
  <c r="J132" i="231"/>
  <c r="P131" i="231"/>
  <c r="M131" i="231"/>
  <c r="L131" i="231"/>
  <c r="K131" i="231"/>
  <c r="J131" i="231"/>
  <c r="P130" i="231"/>
  <c r="M130" i="231"/>
  <c r="L130" i="231"/>
  <c r="K130" i="231"/>
  <c r="J130" i="231"/>
  <c r="P129" i="231"/>
  <c r="M129" i="231"/>
  <c r="L129" i="231"/>
  <c r="K129" i="231"/>
  <c r="J129" i="231"/>
  <c r="P128" i="231"/>
  <c r="M128" i="231"/>
  <c r="L128" i="231"/>
  <c r="K128" i="231"/>
  <c r="J128" i="231"/>
  <c r="P127" i="231"/>
  <c r="M127" i="231"/>
  <c r="L127" i="231"/>
  <c r="K127" i="231"/>
  <c r="J127" i="231"/>
  <c r="P126" i="231"/>
  <c r="M126" i="231"/>
  <c r="L126" i="231"/>
  <c r="K126" i="231"/>
  <c r="J126" i="231"/>
  <c r="P125" i="231"/>
  <c r="M125" i="231"/>
  <c r="L125" i="231"/>
  <c r="K125" i="231"/>
  <c r="J125" i="231"/>
  <c r="P124" i="231"/>
  <c r="M124" i="231"/>
  <c r="L124" i="231"/>
  <c r="K124" i="231"/>
  <c r="J124" i="231"/>
  <c r="P123" i="231"/>
  <c r="M123" i="231"/>
  <c r="L123" i="231"/>
  <c r="K123" i="231"/>
  <c r="J123" i="231"/>
  <c r="P122" i="231"/>
  <c r="M122" i="231"/>
  <c r="L122" i="231"/>
  <c r="K122" i="231"/>
  <c r="J122" i="231"/>
  <c r="P121" i="231"/>
  <c r="M121" i="231"/>
  <c r="L121" i="231"/>
  <c r="K121" i="231"/>
  <c r="J121" i="231"/>
  <c r="P120" i="231"/>
  <c r="M120" i="231"/>
  <c r="L120" i="231"/>
  <c r="K120" i="231"/>
  <c r="J120" i="231"/>
  <c r="P119" i="231"/>
  <c r="M119" i="231"/>
  <c r="L119" i="231"/>
  <c r="K119" i="231"/>
  <c r="J119" i="231"/>
  <c r="P118" i="231"/>
  <c r="M118" i="231"/>
  <c r="L118" i="231"/>
  <c r="K118" i="231"/>
  <c r="J118" i="231"/>
  <c r="P117" i="231"/>
  <c r="M117" i="231"/>
  <c r="L117" i="231"/>
  <c r="K117" i="231"/>
  <c r="J117" i="231"/>
  <c r="P116" i="231"/>
  <c r="M116" i="231"/>
  <c r="L116" i="231"/>
  <c r="K116" i="231"/>
  <c r="J116" i="231"/>
  <c r="P115" i="231"/>
  <c r="M115" i="231"/>
  <c r="L115" i="231"/>
  <c r="K115" i="231"/>
  <c r="J115" i="231"/>
  <c r="P114" i="231"/>
  <c r="M114" i="231"/>
  <c r="L114" i="231"/>
  <c r="K114" i="231"/>
  <c r="J114" i="231"/>
  <c r="P113" i="231"/>
  <c r="M113" i="231"/>
  <c r="L113" i="231"/>
  <c r="K113" i="231"/>
  <c r="J113" i="231"/>
  <c r="P112" i="231"/>
  <c r="M112" i="231"/>
  <c r="L112" i="231"/>
  <c r="K112" i="231"/>
  <c r="J112" i="231"/>
  <c r="P111" i="231"/>
  <c r="M111" i="231"/>
  <c r="L111" i="231"/>
  <c r="K111" i="231"/>
  <c r="J111" i="231"/>
  <c r="P110" i="231"/>
  <c r="M110" i="231"/>
  <c r="L110" i="231"/>
  <c r="K110" i="231"/>
  <c r="J110" i="231"/>
  <c r="P109" i="231"/>
  <c r="M109" i="231"/>
  <c r="L109" i="231"/>
  <c r="K109" i="231"/>
  <c r="J109" i="231"/>
  <c r="P108" i="231"/>
  <c r="M108" i="231"/>
  <c r="L108" i="231"/>
  <c r="K108" i="231"/>
  <c r="J108" i="231"/>
  <c r="P107" i="231"/>
  <c r="M107" i="231"/>
  <c r="L107" i="231"/>
  <c r="K107" i="231"/>
  <c r="J107" i="231"/>
  <c r="P106" i="231"/>
  <c r="M106" i="231"/>
  <c r="L106" i="231"/>
  <c r="K106" i="231"/>
  <c r="J106" i="231"/>
  <c r="P105" i="231"/>
  <c r="M105" i="231"/>
  <c r="L105" i="231"/>
  <c r="K105" i="231"/>
  <c r="J105" i="231"/>
  <c r="P104" i="231"/>
  <c r="M104" i="231"/>
  <c r="L104" i="231"/>
  <c r="K104" i="231"/>
  <c r="J104" i="231"/>
  <c r="P103" i="231"/>
  <c r="M103" i="231"/>
  <c r="L103" i="231"/>
  <c r="K103" i="231"/>
  <c r="J103" i="231"/>
  <c r="P102" i="231"/>
  <c r="M102" i="231"/>
  <c r="L102" i="231"/>
  <c r="K102" i="231"/>
  <c r="J102" i="231"/>
  <c r="P101" i="231"/>
  <c r="M101" i="231"/>
  <c r="L101" i="231"/>
  <c r="K101" i="231"/>
  <c r="J101" i="231"/>
  <c r="P100" i="231"/>
  <c r="M100" i="231"/>
  <c r="L100" i="231"/>
  <c r="K100" i="231"/>
  <c r="J100" i="231"/>
  <c r="P99" i="231"/>
  <c r="M99" i="231"/>
  <c r="L99" i="231"/>
  <c r="K99" i="231"/>
  <c r="J99" i="231"/>
  <c r="P98" i="231"/>
  <c r="M98" i="231"/>
  <c r="L98" i="231"/>
  <c r="K98" i="231"/>
  <c r="J98" i="231"/>
  <c r="P97" i="231"/>
  <c r="M97" i="231"/>
  <c r="L97" i="231"/>
  <c r="K97" i="231"/>
  <c r="J97" i="231"/>
  <c r="P96" i="231"/>
  <c r="M96" i="231"/>
  <c r="L96" i="231"/>
  <c r="K96" i="231"/>
  <c r="J96" i="231"/>
  <c r="P95" i="231"/>
  <c r="M95" i="231"/>
  <c r="L95" i="231"/>
  <c r="K95" i="231"/>
  <c r="J95" i="231"/>
  <c r="P94" i="231"/>
  <c r="M94" i="231"/>
  <c r="L94" i="231"/>
  <c r="K94" i="231"/>
  <c r="J94" i="231"/>
  <c r="P93" i="231"/>
  <c r="M93" i="231"/>
  <c r="L93" i="231"/>
  <c r="K93" i="231"/>
  <c r="J93" i="231"/>
  <c r="P92" i="231"/>
  <c r="M92" i="231"/>
  <c r="L92" i="231"/>
  <c r="K92" i="231"/>
  <c r="J92" i="231"/>
  <c r="P91" i="231"/>
  <c r="M91" i="231"/>
  <c r="L91" i="231"/>
  <c r="K91" i="231"/>
  <c r="J91" i="231"/>
  <c r="P90" i="231"/>
  <c r="M90" i="231"/>
  <c r="L90" i="231"/>
  <c r="K90" i="231"/>
  <c r="J90" i="231"/>
  <c r="P89" i="231"/>
  <c r="M89" i="231"/>
  <c r="L89" i="231"/>
  <c r="K89" i="231"/>
  <c r="J89" i="231"/>
  <c r="P88" i="231"/>
  <c r="M88" i="231"/>
  <c r="L88" i="231"/>
  <c r="K88" i="231"/>
  <c r="J88" i="231"/>
  <c r="P87" i="231"/>
  <c r="M87" i="231"/>
  <c r="L87" i="231"/>
  <c r="K87" i="231"/>
  <c r="J87" i="231"/>
  <c r="P86" i="231"/>
  <c r="M86" i="231"/>
  <c r="L86" i="231"/>
  <c r="K86" i="231"/>
  <c r="J86" i="231"/>
  <c r="P85" i="231"/>
  <c r="M85" i="231"/>
  <c r="L85" i="231"/>
  <c r="K85" i="231"/>
  <c r="J85" i="231"/>
  <c r="P84" i="231"/>
  <c r="M84" i="231"/>
  <c r="L84" i="231"/>
  <c r="K84" i="231"/>
  <c r="J84" i="231"/>
  <c r="P83" i="231"/>
  <c r="M83" i="231"/>
  <c r="L83" i="231"/>
  <c r="K83" i="231"/>
  <c r="J83" i="231"/>
  <c r="P82" i="231"/>
  <c r="M82" i="231"/>
  <c r="L82" i="231"/>
  <c r="K82" i="231"/>
  <c r="J82" i="231"/>
  <c r="P81" i="231"/>
  <c r="M81" i="231"/>
  <c r="L81" i="231"/>
  <c r="K81" i="231"/>
  <c r="J81" i="231"/>
  <c r="P80" i="231"/>
  <c r="M80" i="231"/>
  <c r="L80" i="231"/>
  <c r="K80" i="231"/>
  <c r="J80" i="231"/>
  <c r="P79" i="231"/>
  <c r="M79" i="231"/>
  <c r="L79" i="231"/>
  <c r="K79" i="231"/>
  <c r="J79" i="231"/>
  <c r="P78" i="231"/>
  <c r="M78" i="231"/>
  <c r="L78" i="231"/>
  <c r="K78" i="231"/>
  <c r="J78" i="231"/>
  <c r="P77" i="231"/>
  <c r="M77" i="231"/>
  <c r="L77" i="231"/>
  <c r="K77" i="231"/>
  <c r="J77" i="231"/>
  <c r="P76" i="231"/>
  <c r="M76" i="231"/>
  <c r="L76" i="231"/>
  <c r="K76" i="231"/>
  <c r="J76" i="231"/>
  <c r="P75" i="231"/>
  <c r="M75" i="231"/>
  <c r="L75" i="231"/>
  <c r="K75" i="231"/>
  <c r="J75" i="231"/>
  <c r="P74" i="231"/>
  <c r="M74" i="231"/>
  <c r="L74" i="231"/>
  <c r="K74" i="231"/>
  <c r="J74" i="231"/>
  <c r="P73" i="231"/>
  <c r="M73" i="231"/>
  <c r="L73" i="231"/>
  <c r="K73" i="231"/>
  <c r="J73" i="231"/>
  <c r="P72" i="231"/>
  <c r="M72" i="231"/>
  <c r="L72" i="231"/>
  <c r="K72" i="231"/>
  <c r="J72" i="231"/>
  <c r="P71" i="231"/>
  <c r="M71" i="231"/>
  <c r="L71" i="231"/>
  <c r="K71" i="231"/>
  <c r="J71" i="231"/>
  <c r="P70" i="231"/>
  <c r="M70" i="231"/>
  <c r="L70" i="231"/>
  <c r="K70" i="231"/>
  <c r="J70" i="231"/>
  <c r="P69" i="231"/>
  <c r="M69" i="231"/>
  <c r="L69" i="231"/>
  <c r="K69" i="231"/>
  <c r="J69" i="231"/>
  <c r="P68" i="231"/>
  <c r="M68" i="231"/>
  <c r="L68" i="231"/>
  <c r="K68" i="231"/>
  <c r="J68" i="231"/>
  <c r="P67" i="231"/>
  <c r="M67" i="231"/>
  <c r="L67" i="231"/>
  <c r="K67" i="231"/>
  <c r="J67" i="231"/>
  <c r="P66" i="231"/>
  <c r="M66" i="231"/>
  <c r="L66" i="231"/>
  <c r="K66" i="231"/>
  <c r="J66" i="231"/>
  <c r="P65" i="231"/>
  <c r="M65" i="231"/>
  <c r="L65" i="231"/>
  <c r="K65" i="231"/>
  <c r="J65" i="231"/>
  <c r="P64" i="231"/>
  <c r="M64" i="231"/>
  <c r="L64" i="231"/>
  <c r="K64" i="231"/>
  <c r="J64" i="231"/>
  <c r="P63" i="231"/>
  <c r="M63" i="231"/>
  <c r="L63" i="231"/>
  <c r="K63" i="231"/>
  <c r="J63" i="231"/>
  <c r="P62" i="231"/>
  <c r="M62" i="231"/>
  <c r="L62" i="231"/>
  <c r="K62" i="231"/>
  <c r="J62" i="231"/>
  <c r="P61" i="231"/>
  <c r="M61" i="231"/>
  <c r="L61" i="231"/>
  <c r="K61" i="231"/>
  <c r="J61" i="231"/>
  <c r="P60" i="231"/>
  <c r="M60" i="231"/>
  <c r="L60" i="231"/>
  <c r="K60" i="231"/>
  <c r="J60" i="231"/>
  <c r="P59" i="231"/>
  <c r="M59" i="231"/>
  <c r="L59" i="231"/>
  <c r="K59" i="231"/>
  <c r="J59" i="231"/>
  <c r="P58" i="231"/>
  <c r="M58" i="231"/>
  <c r="L58" i="231"/>
  <c r="K58" i="231"/>
  <c r="J58" i="231"/>
  <c r="P57" i="231"/>
  <c r="M57" i="231"/>
  <c r="L57" i="231"/>
  <c r="K57" i="231"/>
  <c r="J57" i="231"/>
  <c r="P56" i="231"/>
  <c r="M56" i="231"/>
  <c r="L56" i="231"/>
  <c r="K56" i="231"/>
  <c r="J56" i="231"/>
  <c r="P55" i="231"/>
  <c r="M55" i="231"/>
  <c r="L55" i="231"/>
  <c r="K55" i="231"/>
  <c r="J55" i="231"/>
  <c r="P54" i="231"/>
  <c r="M54" i="231"/>
  <c r="L54" i="231"/>
  <c r="K54" i="231"/>
  <c r="J54" i="231"/>
  <c r="P53" i="231"/>
  <c r="M53" i="231"/>
  <c r="L53" i="231"/>
  <c r="K53" i="231"/>
  <c r="J53" i="231"/>
  <c r="P52" i="231"/>
  <c r="M52" i="231"/>
  <c r="L52" i="231"/>
  <c r="K52" i="231"/>
  <c r="J52" i="231"/>
  <c r="P51" i="231"/>
  <c r="M51" i="231"/>
  <c r="L51" i="231"/>
  <c r="K51" i="231"/>
  <c r="J51" i="231"/>
  <c r="P50" i="231"/>
  <c r="M50" i="231"/>
  <c r="L50" i="231"/>
  <c r="K50" i="231"/>
  <c r="J50" i="231"/>
  <c r="P49" i="231"/>
  <c r="M49" i="231"/>
  <c r="L49" i="231"/>
  <c r="K49" i="231"/>
  <c r="J49" i="231"/>
  <c r="P48" i="231"/>
  <c r="M48" i="231"/>
  <c r="L48" i="231"/>
  <c r="K48" i="231"/>
  <c r="J48" i="231"/>
  <c r="P47" i="231"/>
  <c r="M47" i="231"/>
  <c r="L47" i="231"/>
  <c r="K47" i="231"/>
  <c r="J47" i="231"/>
  <c r="P46" i="231"/>
  <c r="M46" i="231"/>
  <c r="L46" i="231"/>
  <c r="K46" i="231"/>
  <c r="J46" i="231"/>
  <c r="P45" i="231"/>
  <c r="M45" i="231"/>
  <c r="L45" i="231"/>
  <c r="K45" i="231"/>
  <c r="J45" i="231"/>
  <c r="P44" i="231"/>
  <c r="M44" i="231"/>
  <c r="L44" i="231"/>
  <c r="K44" i="231"/>
  <c r="J44" i="231"/>
  <c r="P43" i="231"/>
  <c r="M43" i="231"/>
  <c r="L43" i="231"/>
  <c r="K43" i="231"/>
  <c r="J43" i="231"/>
  <c r="P42" i="231"/>
  <c r="M42" i="231"/>
  <c r="L42" i="231"/>
  <c r="K42" i="231"/>
  <c r="J42" i="231"/>
  <c r="P41" i="231"/>
  <c r="M41" i="231"/>
  <c r="L41" i="231"/>
  <c r="K41" i="231"/>
  <c r="J41" i="231"/>
  <c r="P40" i="231"/>
  <c r="M40" i="231"/>
  <c r="L40" i="231"/>
  <c r="K40" i="231"/>
  <c r="J40" i="231"/>
  <c r="H5" i="231"/>
  <c r="D5" i="231"/>
  <c r="C5" i="231"/>
  <c r="A5" i="231"/>
  <c r="C2" i="231"/>
  <c r="A1" i="231"/>
  <c r="R47" i="230"/>
  <c r="O47" i="230"/>
  <c r="F43" i="230"/>
  <c r="F42" i="230"/>
  <c r="F41"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U15" i="230"/>
  <c r="I15" i="230"/>
  <c r="G15" i="230"/>
  <c r="F15" i="230"/>
  <c r="D15" i="230"/>
  <c r="C15" i="230"/>
  <c r="B15" i="230"/>
  <c r="U14" i="230"/>
  <c r="B14" i="230"/>
  <c r="U13" i="230"/>
  <c r="I13" i="230"/>
  <c r="G13" i="230"/>
  <c r="F13" i="230"/>
  <c r="D13" i="230"/>
  <c r="C13" i="230"/>
  <c r="B13" i="230"/>
  <c r="U12" i="230"/>
  <c r="K12" i="230"/>
  <c r="B12" i="230"/>
  <c r="U11" i="230"/>
  <c r="I11" i="230"/>
  <c r="G11" i="230"/>
  <c r="F11" i="230"/>
  <c r="D11" i="230"/>
  <c r="C11" i="230"/>
  <c r="B11" i="230"/>
  <c r="U10" i="230"/>
  <c r="M10" i="230"/>
  <c r="B10" i="230"/>
  <c r="U9" i="230"/>
  <c r="I9" i="230"/>
  <c r="G9" i="230"/>
  <c r="F9" i="230"/>
  <c r="D9" i="230"/>
  <c r="C9" i="230"/>
  <c r="B9" i="230"/>
  <c r="U8" i="230"/>
  <c r="K8" i="230"/>
  <c r="U7" i="230"/>
  <c r="I7" i="230"/>
  <c r="G7" i="230"/>
  <c r="F7" i="230"/>
  <c r="D7" i="230"/>
  <c r="C7" i="230"/>
  <c r="B7" i="230"/>
  <c r="R4" i="230"/>
  <c r="K4" i="230"/>
  <c r="G4" i="230"/>
  <c r="A4" i="230"/>
  <c r="E2" i="230"/>
  <c r="A1" i="230"/>
  <c r="R32" i="229"/>
  <c r="O32" i="229"/>
  <c r="F28" i="229"/>
  <c r="F27" i="229"/>
  <c r="F26" i="229"/>
  <c r="F25" i="229"/>
  <c r="I21" i="229"/>
  <c r="G21" i="229"/>
  <c r="F21" i="229"/>
  <c r="D21" i="229"/>
  <c r="C21" i="229"/>
  <c r="B21" i="229"/>
  <c r="K20" i="229"/>
  <c r="I19" i="229"/>
  <c r="G19" i="229"/>
  <c r="F19" i="229"/>
  <c r="D19" i="229"/>
  <c r="C19" i="229"/>
  <c r="B19" i="229"/>
  <c r="I17" i="229"/>
  <c r="G17" i="229"/>
  <c r="F17" i="229"/>
  <c r="D17" i="229"/>
  <c r="C17" i="229"/>
  <c r="B17" i="229"/>
  <c r="U16" i="229"/>
  <c r="K16" i="229"/>
  <c r="U15" i="229"/>
  <c r="I15" i="229"/>
  <c r="G15" i="229"/>
  <c r="F15" i="229"/>
  <c r="D15" i="229"/>
  <c r="C15" i="229"/>
  <c r="B15" i="229"/>
  <c r="U14" i="229"/>
  <c r="U13" i="229"/>
  <c r="I13" i="229"/>
  <c r="G13" i="229"/>
  <c r="F13" i="229"/>
  <c r="D13" i="229"/>
  <c r="C13" i="229"/>
  <c r="B13" i="229"/>
  <c r="U12" i="229"/>
  <c r="K12" i="229"/>
  <c r="U11" i="229"/>
  <c r="I11" i="229"/>
  <c r="G11" i="229"/>
  <c r="F11" i="229"/>
  <c r="D11" i="229"/>
  <c r="C11" i="229"/>
  <c r="B11" i="229"/>
  <c r="U10" i="229"/>
  <c r="U9" i="229"/>
  <c r="I9" i="229"/>
  <c r="G9" i="229"/>
  <c r="F9" i="229"/>
  <c r="D9" i="229"/>
  <c r="C9" i="229"/>
  <c r="B9" i="229"/>
  <c r="U8" i="229"/>
  <c r="K8" i="229"/>
  <c r="U7" i="229"/>
  <c r="I7" i="229"/>
  <c r="G7" i="229"/>
  <c r="F7" i="229"/>
  <c r="D7" i="229"/>
  <c r="C7" i="229"/>
  <c r="B7" i="229"/>
  <c r="R4" i="229"/>
  <c r="K4" i="229"/>
  <c r="G4" i="229"/>
  <c r="A4" i="229"/>
  <c r="E2" i="229"/>
  <c r="A1" i="229"/>
  <c r="R31" i="228"/>
  <c r="O31" i="228"/>
  <c r="F25" i="228"/>
  <c r="F24" i="228"/>
  <c r="I21" i="228"/>
  <c r="G21" i="228"/>
  <c r="F21" i="228"/>
  <c r="D21" i="228"/>
  <c r="C21" i="228"/>
  <c r="B21" i="228"/>
  <c r="K20" i="228"/>
  <c r="I19" i="228"/>
  <c r="G19" i="228"/>
  <c r="F19" i="228"/>
  <c r="D19" i="228"/>
  <c r="C19" i="228"/>
  <c r="B19" i="228"/>
  <c r="M18" i="228"/>
  <c r="I17" i="228"/>
  <c r="G17" i="228"/>
  <c r="F17" i="228"/>
  <c r="D17" i="228"/>
  <c r="C17" i="228"/>
  <c r="B17" i="228"/>
  <c r="U16" i="228"/>
  <c r="K16" i="228"/>
  <c r="U15" i="228"/>
  <c r="I15" i="228"/>
  <c r="G15" i="228"/>
  <c r="F15" i="228"/>
  <c r="D15" i="228"/>
  <c r="C15" i="228"/>
  <c r="B15" i="228"/>
  <c r="U13" i="228"/>
  <c r="I13" i="228"/>
  <c r="G13" i="228"/>
  <c r="F13" i="228"/>
  <c r="D13" i="228"/>
  <c r="C13" i="228"/>
  <c r="B13" i="228"/>
  <c r="U12" i="228"/>
  <c r="K12" i="228"/>
  <c r="U11" i="228"/>
  <c r="I11" i="228"/>
  <c r="G11" i="228"/>
  <c r="F11" i="228"/>
  <c r="D11" i="228"/>
  <c r="C11" i="228"/>
  <c r="B11" i="228"/>
  <c r="U10" i="228"/>
  <c r="M10" i="228"/>
  <c r="U9" i="228"/>
  <c r="I9" i="228"/>
  <c r="G9" i="228"/>
  <c r="F9" i="228"/>
  <c r="D9" i="228"/>
  <c r="C9" i="228"/>
  <c r="B9" i="228"/>
  <c r="U8" i="228"/>
  <c r="K8" i="228"/>
  <c r="U7" i="228"/>
  <c r="I7" i="228"/>
  <c r="G7" i="228"/>
  <c r="F7" i="228"/>
  <c r="D7" i="228"/>
  <c r="C7" i="228"/>
  <c r="B7" i="228"/>
  <c r="R4" i="228"/>
  <c r="K4" i="228"/>
  <c r="G4" i="228"/>
  <c r="A4" i="228"/>
  <c r="E2" i="228"/>
  <c r="A1" i="228"/>
  <c r="N122" i="227"/>
  <c r="K122" i="227"/>
  <c r="J122" i="227"/>
  <c r="I122" i="227"/>
  <c r="H122" i="227"/>
  <c r="N121" i="227"/>
  <c r="K121" i="227"/>
  <c r="J121" i="227"/>
  <c r="I121" i="227"/>
  <c r="H121" i="227"/>
  <c r="N120" i="227"/>
  <c r="K120" i="227"/>
  <c r="J120" i="227"/>
  <c r="I120" i="227"/>
  <c r="H120" i="227"/>
  <c r="N119" i="227"/>
  <c r="K119" i="227"/>
  <c r="J119" i="227"/>
  <c r="I119" i="227"/>
  <c r="H119" i="227"/>
  <c r="N118" i="227"/>
  <c r="K118" i="227"/>
  <c r="J118" i="227"/>
  <c r="I118" i="227"/>
  <c r="H118" i="227"/>
  <c r="N117" i="227"/>
  <c r="K117" i="227"/>
  <c r="J117" i="227"/>
  <c r="I117" i="227"/>
  <c r="H117" i="227"/>
  <c r="N116" i="227"/>
  <c r="K116" i="227"/>
  <c r="J116" i="227"/>
  <c r="I116" i="227"/>
  <c r="H116" i="227"/>
  <c r="N115" i="227"/>
  <c r="K115" i="227"/>
  <c r="J115" i="227"/>
  <c r="I115" i="227"/>
  <c r="H115" i="227"/>
  <c r="N114" i="227"/>
  <c r="K114" i="227"/>
  <c r="J114" i="227"/>
  <c r="I114" i="227"/>
  <c r="H114" i="227"/>
  <c r="N113" i="227"/>
  <c r="K113" i="227"/>
  <c r="J113" i="227"/>
  <c r="I113" i="227"/>
  <c r="H113" i="227"/>
  <c r="N112" i="227"/>
  <c r="K112" i="227"/>
  <c r="J112" i="227"/>
  <c r="I112" i="227"/>
  <c r="H112" i="227"/>
  <c r="N111" i="227"/>
  <c r="K111" i="227"/>
  <c r="J111" i="227"/>
  <c r="I111" i="227"/>
  <c r="H111" i="227"/>
  <c r="N110" i="227"/>
  <c r="K110" i="227"/>
  <c r="J110" i="227"/>
  <c r="I110" i="227"/>
  <c r="H110" i="227"/>
  <c r="N109" i="227"/>
  <c r="K109" i="227"/>
  <c r="J109" i="227"/>
  <c r="I109" i="227"/>
  <c r="H109" i="227"/>
  <c r="N108" i="227"/>
  <c r="K108" i="227"/>
  <c r="J108" i="227"/>
  <c r="I108" i="227"/>
  <c r="H108" i="227"/>
  <c r="N107" i="227"/>
  <c r="K107" i="227"/>
  <c r="J107" i="227"/>
  <c r="I107" i="227"/>
  <c r="H107" i="227"/>
  <c r="N106" i="227"/>
  <c r="K106" i="227"/>
  <c r="J106" i="227"/>
  <c r="I106" i="227"/>
  <c r="H106" i="227"/>
  <c r="N105" i="227"/>
  <c r="K105" i="227"/>
  <c r="J105" i="227"/>
  <c r="I105" i="227"/>
  <c r="H105" i="227"/>
  <c r="N104" i="227"/>
  <c r="K104" i="227"/>
  <c r="J104" i="227"/>
  <c r="I104" i="227"/>
  <c r="H104" i="227"/>
  <c r="N103" i="227"/>
  <c r="K103" i="227"/>
  <c r="J103" i="227"/>
  <c r="I103" i="227"/>
  <c r="H103" i="227"/>
  <c r="N102" i="227"/>
  <c r="K102" i="227"/>
  <c r="J102" i="227"/>
  <c r="I102" i="227"/>
  <c r="H102" i="227"/>
  <c r="N101" i="227"/>
  <c r="K101" i="227"/>
  <c r="J101" i="227"/>
  <c r="I101" i="227"/>
  <c r="H101" i="227"/>
  <c r="N100" i="227"/>
  <c r="K100" i="227"/>
  <c r="J100" i="227"/>
  <c r="I100" i="227"/>
  <c r="H100" i="227"/>
  <c r="N99" i="227"/>
  <c r="K99" i="227"/>
  <c r="J99" i="227"/>
  <c r="I99" i="227"/>
  <c r="H99" i="227"/>
  <c r="N98" i="227"/>
  <c r="K98" i="227"/>
  <c r="J98" i="227"/>
  <c r="I98" i="227"/>
  <c r="H98" i="227"/>
  <c r="N97" i="227"/>
  <c r="K97" i="227"/>
  <c r="J97" i="227"/>
  <c r="I97" i="227"/>
  <c r="H97" i="227"/>
  <c r="N96" i="227"/>
  <c r="K96" i="227"/>
  <c r="J96" i="227"/>
  <c r="I96" i="227"/>
  <c r="H96" i="227"/>
  <c r="N95" i="227"/>
  <c r="K95" i="227"/>
  <c r="J95" i="227"/>
  <c r="I95" i="227"/>
  <c r="H95" i="227"/>
  <c r="N94" i="227"/>
  <c r="K94" i="227"/>
  <c r="J94" i="227"/>
  <c r="I94" i="227"/>
  <c r="H94" i="227"/>
  <c r="N93" i="227"/>
  <c r="K93" i="227"/>
  <c r="J93" i="227"/>
  <c r="I93" i="227"/>
  <c r="H93" i="227"/>
  <c r="N92" i="227"/>
  <c r="K92" i="227"/>
  <c r="J92" i="227"/>
  <c r="I92" i="227"/>
  <c r="H92" i="227"/>
  <c r="N91" i="227"/>
  <c r="K91" i="227"/>
  <c r="J91" i="227"/>
  <c r="I91" i="227"/>
  <c r="H91" i="227"/>
  <c r="N90" i="227"/>
  <c r="K90" i="227"/>
  <c r="J90" i="227"/>
  <c r="I90" i="227"/>
  <c r="H90" i="227"/>
  <c r="N89" i="227"/>
  <c r="K89" i="227"/>
  <c r="J89" i="227"/>
  <c r="I89" i="227"/>
  <c r="H89" i="227"/>
  <c r="N88" i="227"/>
  <c r="K88" i="227"/>
  <c r="J88" i="227"/>
  <c r="I88" i="227"/>
  <c r="H88" i="227"/>
  <c r="N87" i="227"/>
  <c r="K87" i="227"/>
  <c r="J87" i="227"/>
  <c r="I87" i="227"/>
  <c r="H87" i="227"/>
  <c r="N86" i="227"/>
  <c r="K86" i="227"/>
  <c r="J86" i="227"/>
  <c r="I86" i="227"/>
  <c r="H86" i="227"/>
  <c r="N85" i="227"/>
  <c r="K85" i="227"/>
  <c r="J85" i="227"/>
  <c r="I85" i="227"/>
  <c r="H85" i="227"/>
  <c r="N84" i="227"/>
  <c r="K84" i="227"/>
  <c r="J84" i="227"/>
  <c r="I84" i="227"/>
  <c r="H84" i="227"/>
  <c r="N83" i="227"/>
  <c r="K83" i="227"/>
  <c r="J83" i="227"/>
  <c r="I83" i="227"/>
  <c r="H83" i="227"/>
  <c r="N82" i="227"/>
  <c r="K82" i="227"/>
  <c r="J82" i="227"/>
  <c r="I82" i="227"/>
  <c r="H82" i="227"/>
  <c r="N81" i="227"/>
  <c r="K81" i="227"/>
  <c r="J81" i="227"/>
  <c r="I81" i="227"/>
  <c r="H81" i="227"/>
  <c r="N80" i="227"/>
  <c r="K80" i="227"/>
  <c r="J80" i="227"/>
  <c r="I80" i="227"/>
  <c r="H80" i="227"/>
  <c r="N79" i="227"/>
  <c r="K79" i="227"/>
  <c r="J79" i="227"/>
  <c r="I79" i="227"/>
  <c r="H79" i="227"/>
  <c r="N78" i="227"/>
  <c r="K78" i="227"/>
  <c r="J78" i="227"/>
  <c r="I78" i="227"/>
  <c r="H78" i="227"/>
  <c r="N77" i="227"/>
  <c r="K77" i="227"/>
  <c r="J77" i="227"/>
  <c r="I77" i="227"/>
  <c r="H77" i="227"/>
  <c r="N76" i="227"/>
  <c r="K76" i="227"/>
  <c r="J76" i="227"/>
  <c r="I76" i="227"/>
  <c r="H76" i="227"/>
  <c r="N75" i="227"/>
  <c r="K75" i="227"/>
  <c r="J75" i="227"/>
  <c r="I75" i="227"/>
  <c r="H75" i="227"/>
  <c r="N74" i="227"/>
  <c r="K74" i="227"/>
  <c r="J74" i="227"/>
  <c r="I74" i="227"/>
  <c r="H74" i="227"/>
  <c r="N73" i="227"/>
  <c r="K73" i="227"/>
  <c r="J73" i="227"/>
  <c r="I73" i="227"/>
  <c r="H73" i="227"/>
  <c r="N72" i="227"/>
  <c r="K72" i="227"/>
  <c r="J72" i="227"/>
  <c r="I72" i="227"/>
  <c r="H72" i="227"/>
  <c r="N71" i="227"/>
  <c r="K71" i="227"/>
  <c r="J71" i="227"/>
  <c r="I71" i="227"/>
  <c r="H71" i="227"/>
  <c r="N70" i="227"/>
  <c r="K70" i="227"/>
  <c r="J70" i="227"/>
  <c r="I70" i="227"/>
  <c r="H70" i="227"/>
  <c r="N69" i="227"/>
  <c r="K69" i="227"/>
  <c r="J69" i="227"/>
  <c r="I69" i="227"/>
  <c r="H69" i="227"/>
  <c r="N68" i="227"/>
  <c r="K68" i="227"/>
  <c r="J68" i="227"/>
  <c r="I68" i="227"/>
  <c r="H68" i="227"/>
  <c r="N67" i="227"/>
  <c r="K67" i="227"/>
  <c r="J67" i="227"/>
  <c r="I67" i="227"/>
  <c r="H67" i="227"/>
  <c r="N66" i="227"/>
  <c r="K66" i="227"/>
  <c r="J66" i="227"/>
  <c r="I66" i="227"/>
  <c r="H66" i="227"/>
  <c r="N65" i="227"/>
  <c r="K65" i="227"/>
  <c r="J65" i="227"/>
  <c r="I65" i="227"/>
  <c r="H65" i="227"/>
  <c r="N64" i="227"/>
  <c r="K64" i="227"/>
  <c r="J64" i="227"/>
  <c r="I64" i="227"/>
  <c r="H64" i="227"/>
  <c r="N63" i="227"/>
  <c r="K63" i="227"/>
  <c r="J63" i="227"/>
  <c r="I63" i="227"/>
  <c r="H63" i="227"/>
  <c r="N62" i="227"/>
  <c r="K62" i="227"/>
  <c r="J62" i="227"/>
  <c r="I62" i="227"/>
  <c r="H62" i="227"/>
  <c r="N61" i="227"/>
  <c r="K61" i="227"/>
  <c r="J61" i="227"/>
  <c r="I61" i="227"/>
  <c r="H61" i="227"/>
  <c r="N60" i="227"/>
  <c r="K60" i="227"/>
  <c r="J60" i="227"/>
  <c r="I60" i="227"/>
  <c r="H60" i="227"/>
  <c r="N59" i="227"/>
  <c r="K59" i="227"/>
  <c r="J59" i="227"/>
  <c r="I59" i="227"/>
  <c r="H59" i="227"/>
  <c r="N58" i="227"/>
  <c r="K58" i="227"/>
  <c r="J58" i="227"/>
  <c r="I58" i="227"/>
  <c r="H58" i="227"/>
  <c r="N57" i="227"/>
  <c r="K57" i="227"/>
  <c r="J57" i="227"/>
  <c r="I57" i="227"/>
  <c r="H57" i="227"/>
  <c r="N56" i="227"/>
  <c r="K56" i="227"/>
  <c r="J56" i="227"/>
  <c r="I56" i="227"/>
  <c r="H56" i="227"/>
  <c r="N55" i="227"/>
  <c r="K55" i="227"/>
  <c r="J55" i="227"/>
  <c r="I55" i="227"/>
  <c r="H55" i="227"/>
  <c r="N54" i="227"/>
  <c r="K54" i="227"/>
  <c r="J54" i="227"/>
  <c r="I54" i="227"/>
  <c r="H54" i="227"/>
  <c r="N53" i="227"/>
  <c r="K53" i="227"/>
  <c r="J53" i="227"/>
  <c r="I53" i="227"/>
  <c r="H53" i="227"/>
  <c r="N52" i="227"/>
  <c r="K52" i="227"/>
  <c r="J52" i="227"/>
  <c r="I52" i="227"/>
  <c r="H52" i="227"/>
  <c r="N51" i="227"/>
  <c r="K51" i="227"/>
  <c r="J51" i="227"/>
  <c r="I51" i="227"/>
  <c r="H51" i="227"/>
  <c r="N50" i="227"/>
  <c r="K50" i="227"/>
  <c r="J50" i="227"/>
  <c r="I50" i="227"/>
  <c r="H50" i="227"/>
  <c r="N49" i="227"/>
  <c r="K49" i="227"/>
  <c r="J49" i="227"/>
  <c r="I49" i="227"/>
  <c r="H49" i="227"/>
  <c r="N48" i="227"/>
  <c r="K48" i="227"/>
  <c r="J48" i="227"/>
  <c r="I48" i="227"/>
  <c r="H48" i="227"/>
  <c r="N47" i="227"/>
  <c r="K47" i="227"/>
  <c r="J47" i="227"/>
  <c r="I47" i="227"/>
  <c r="H47" i="227"/>
  <c r="N46" i="227"/>
  <c r="K46" i="227"/>
  <c r="J46" i="227"/>
  <c r="I46" i="227"/>
  <c r="H46" i="227"/>
  <c r="N45" i="227"/>
  <c r="K45" i="227"/>
  <c r="J45" i="227"/>
  <c r="I45" i="227"/>
  <c r="H45" i="227"/>
  <c r="N44" i="227"/>
  <c r="K44" i="227"/>
  <c r="J44" i="227"/>
  <c r="I44" i="227"/>
  <c r="H44" i="227"/>
  <c r="N43" i="227"/>
  <c r="K43" i="227"/>
  <c r="J43" i="227"/>
  <c r="I43" i="227"/>
  <c r="H43" i="227"/>
  <c r="N42" i="227"/>
  <c r="K42" i="227"/>
  <c r="J42" i="227"/>
  <c r="I42" i="227"/>
  <c r="H42" i="227"/>
  <c r="N41" i="227"/>
  <c r="K41" i="227"/>
  <c r="J41" i="227"/>
  <c r="I41" i="227"/>
  <c r="H41" i="227"/>
  <c r="N40" i="227"/>
  <c r="K40" i="227"/>
  <c r="J40" i="227"/>
  <c r="I40" i="227"/>
  <c r="H40" i="227"/>
  <c r="N39" i="227"/>
  <c r="K39" i="227"/>
  <c r="J39" i="227"/>
  <c r="I39" i="227"/>
  <c r="H39" i="227"/>
  <c r="N38" i="227"/>
  <c r="K38" i="227"/>
  <c r="J38" i="227"/>
  <c r="I38" i="227"/>
  <c r="H38" i="227"/>
  <c r="N37" i="227"/>
  <c r="K37" i="227"/>
  <c r="J37" i="227"/>
  <c r="I37" i="227"/>
  <c r="H37" i="227"/>
  <c r="N36" i="227"/>
  <c r="K36" i="227"/>
  <c r="J36" i="227"/>
  <c r="I36" i="227"/>
  <c r="H36" i="227"/>
  <c r="N35" i="227"/>
  <c r="K35" i="227"/>
  <c r="J35" i="227"/>
  <c r="I35" i="227"/>
  <c r="H35" i="227"/>
  <c r="N34" i="227"/>
  <c r="K34" i="227"/>
  <c r="J34" i="227"/>
  <c r="I34" i="227"/>
  <c r="H34" i="227"/>
  <c r="N33" i="227"/>
  <c r="K33" i="227"/>
  <c r="J33" i="227"/>
  <c r="I33" i="227"/>
  <c r="H33" i="227"/>
  <c r="N32" i="227"/>
  <c r="N31" i="227"/>
  <c r="N30" i="227"/>
  <c r="G5" i="227"/>
  <c r="D5" i="227"/>
  <c r="C5" i="227"/>
  <c r="A5" i="227"/>
  <c r="C2" i="227"/>
  <c r="A1" i="227"/>
  <c r="O154" i="39"/>
  <c r="M154" i="39"/>
  <c r="K154" i="39"/>
  <c r="H154" i="39"/>
  <c r="G154" i="39"/>
  <c r="F154" i="39"/>
  <c r="M153" i="39"/>
  <c r="K153" i="39"/>
  <c r="H153" i="39"/>
  <c r="G153" i="39"/>
  <c r="F153" i="39"/>
  <c r="M152" i="39"/>
  <c r="K152" i="39"/>
  <c r="H152" i="39"/>
  <c r="G152" i="39"/>
  <c r="F152" i="39"/>
  <c r="M151" i="39"/>
  <c r="K151" i="39"/>
  <c r="H151" i="39"/>
  <c r="G151" i="39"/>
  <c r="F151" i="39"/>
  <c r="M150" i="39"/>
  <c r="K150" i="39"/>
  <c r="H150" i="39"/>
  <c r="G150" i="39"/>
  <c r="F150" i="39"/>
  <c r="M149" i="39"/>
  <c r="K149" i="39"/>
  <c r="H149" i="39"/>
  <c r="G149" i="39"/>
  <c r="F149" i="39"/>
  <c r="M148" i="39"/>
  <c r="K148" i="39"/>
  <c r="H148" i="39"/>
  <c r="G148" i="39"/>
  <c r="F148" i="39"/>
  <c r="M147" i="39"/>
  <c r="K147" i="39"/>
  <c r="H147" i="39"/>
  <c r="G147" i="39"/>
  <c r="F147" i="39"/>
  <c r="Q146" i="39"/>
  <c r="O144" i="39"/>
  <c r="Q143" i="39"/>
  <c r="O143" i="39"/>
  <c r="I143" i="39"/>
  <c r="G143" i="39"/>
  <c r="F143" i="39"/>
  <c r="E143" i="39"/>
  <c r="Q142" i="39"/>
  <c r="I142" i="39"/>
  <c r="G142" i="39"/>
  <c r="F142" i="39"/>
  <c r="E142" i="39"/>
  <c r="C142" i="39"/>
  <c r="B142" i="39"/>
  <c r="Q141" i="39"/>
  <c r="K141" i="39"/>
  <c r="O140" i="39"/>
  <c r="K140" i="39"/>
  <c r="O139" i="39"/>
  <c r="K139" i="39"/>
  <c r="I139" i="39"/>
  <c r="G139" i="39"/>
  <c r="F139" i="39"/>
  <c r="E139" i="39"/>
  <c r="Q138" i="39"/>
  <c r="O138" i="39"/>
  <c r="I138" i="39"/>
  <c r="G138" i="39"/>
  <c r="F138" i="39"/>
  <c r="E138" i="39"/>
  <c r="C138" i="39"/>
  <c r="B138" i="39"/>
  <c r="M137" i="39"/>
  <c r="M136" i="39"/>
  <c r="I135" i="39"/>
  <c r="G135" i="39"/>
  <c r="F135" i="39"/>
  <c r="E135" i="39"/>
  <c r="I134" i="39"/>
  <c r="G134" i="39"/>
  <c r="F134" i="39"/>
  <c r="E134" i="39"/>
  <c r="C134" i="39"/>
  <c r="B134" i="39"/>
  <c r="K133" i="39"/>
  <c r="K132" i="39"/>
  <c r="K131" i="39"/>
  <c r="I131" i="39"/>
  <c r="G131" i="39"/>
  <c r="F131" i="39"/>
  <c r="E131" i="39"/>
  <c r="I130" i="39"/>
  <c r="G130" i="39"/>
  <c r="F130" i="39"/>
  <c r="E130" i="39"/>
  <c r="C130" i="39"/>
  <c r="B130" i="39"/>
  <c r="O129" i="39"/>
  <c r="O128" i="39"/>
  <c r="I127" i="39"/>
  <c r="G127" i="39"/>
  <c r="F127" i="39"/>
  <c r="E127" i="39"/>
  <c r="I126" i="39"/>
  <c r="G126" i="39"/>
  <c r="F126" i="39"/>
  <c r="E126" i="39"/>
  <c r="C126" i="39"/>
  <c r="B126" i="39"/>
  <c r="K125" i="39"/>
  <c r="K124" i="39"/>
  <c r="K123" i="39"/>
  <c r="I123" i="39"/>
  <c r="G123" i="39"/>
  <c r="F123" i="39"/>
  <c r="E123" i="39"/>
  <c r="I122" i="39"/>
  <c r="G122" i="39"/>
  <c r="F122" i="39"/>
  <c r="E122" i="39"/>
  <c r="C122" i="39"/>
  <c r="B122" i="39"/>
  <c r="M121" i="39"/>
  <c r="M120" i="39"/>
  <c r="I119" i="39"/>
  <c r="G119" i="39"/>
  <c r="F119" i="39"/>
  <c r="E119" i="39"/>
  <c r="I118" i="39"/>
  <c r="G118" i="39"/>
  <c r="F118" i="39"/>
  <c r="E118" i="39"/>
  <c r="C118" i="39"/>
  <c r="B118" i="39"/>
  <c r="K117" i="39"/>
  <c r="K116" i="39"/>
  <c r="K115" i="39"/>
  <c r="I115" i="39"/>
  <c r="G115" i="39"/>
  <c r="F115" i="39"/>
  <c r="E115" i="39"/>
  <c r="I114" i="39"/>
  <c r="G114" i="39"/>
  <c r="F114" i="39"/>
  <c r="E114" i="39"/>
  <c r="C114" i="39"/>
  <c r="B114" i="39"/>
  <c r="Q113" i="39"/>
  <c r="Q112" i="39"/>
  <c r="I111" i="39"/>
  <c r="G111" i="39"/>
  <c r="F111" i="39"/>
  <c r="E111" i="39"/>
  <c r="I110" i="39"/>
  <c r="G110" i="39"/>
  <c r="F110" i="39"/>
  <c r="E110" i="39"/>
  <c r="C110" i="39"/>
  <c r="B110" i="39"/>
  <c r="K109" i="39"/>
  <c r="K108" i="39"/>
  <c r="K107" i="39"/>
  <c r="I107" i="39"/>
  <c r="G107" i="39"/>
  <c r="F107" i="39"/>
  <c r="E107" i="39"/>
  <c r="I106" i="39"/>
  <c r="G106" i="39"/>
  <c r="F106" i="39"/>
  <c r="E106" i="39"/>
  <c r="C106" i="39"/>
  <c r="B106" i="39"/>
  <c r="M105" i="39"/>
  <c r="M104" i="39"/>
  <c r="I103" i="39"/>
  <c r="G103" i="39"/>
  <c r="F103" i="39"/>
  <c r="E103" i="39"/>
  <c r="I102" i="39"/>
  <c r="G102" i="39"/>
  <c r="F102" i="39"/>
  <c r="E102" i="39"/>
  <c r="C102" i="39"/>
  <c r="B102" i="39"/>
  <c r="K101" i="39"/>
  <c r="K100" i="39"/>
  <c r="K99" i="39"/>
  <c r="I99" i="39"/>
  <c r="G99" i="39"/>
  <c r="F99" i="39"/>
  <c r="E99" i="39"/>
  <c r="I98" i="39"/>
  <c r="G98" i="39"/>
  <c r="F98" i="39"/>
  <c r="E98" i="39"/>
  <c r="C98" i="39"/>
  <c r="B98" i="39"/>
  <c r="O97" i="39"/>
  <c r="O96" i="39"/>
  <c r="I95" i="39"/>
  <c r="G95" i="39"/>
  <c r="F95" i="39"/>
  <c r="E95" i="39"/>
  <c r="I94" i="39"/>
  <c r="G94" i="39"/>
  <c r="F94" i="39"/>
  <c r="E94" i="39"/>
  <c r="C94" i="39"/>
  <c r="B94" i="39"/>
  <c r="K93" i="39"/>
  <c r="K92" i="39"/>
  <c r="U91" i="39"/>
  <c r="K91" i="39"/>
  <c r="I91" i="39"/>
  <c r="G91" i="39"/>
  <c r="F91" i="39"/>
  <c r="E91" i="39"/>
  <c r="U90" i="39"/>
  <c r="I90" i="39"/>
  <c r="G90" i="39"/>
  <c r="F90" i="39"/>
  <c r="E90" i="39"/>
  <c r="C90" i="39"/>
  <c r="B90" i="39"/>
  <c r="U89" i="39"/>
  <c r="M89" i="39"/>
  <c r="U88" i="39"/>
  <c r="M88" i="39"/>
  <c r="U87" i="39"/>
  <c r="I87" i="39"/>
  <c r="G87" i="39"/>
  <c r="F87" i="39"/>
  <c r="E87" i="39"/>
  <c r="U86" i="39"/>
  <c r="I86" i="39"/>
  <c r="G86" i="39"/>
  <c r="F86" i="39"/>
  <c r="E86" i="39"/>
  <c r="C86" i="39"/>
  <c r="B86" i="39"/>
  <c r="U85" i="39"/>
  <c r="K85" i="39"/>
  <c r="U84" i="39"/>
  <c r="K84" i="39"/>
  <c r="U83" i="39"/>
  <c r="K83" i="39"/>
  <c r="I83" i="39"/>
  <c r="G83" i="39"/>
  <c r="F83" i="39"/>
  <c r="E83" i="39"/>
  <c r="U82" i="39"/>
  <c r="I82" i="39"/>
  <c r="G82" i="39"/>
  <c r="F82" i="39"/>
  <c r="E82" i="39"/>
  <c r="C82" i="39"/>
  <c r="B82" i="39"/>
  <c r="R79" i="39"/>
  <c r="O79" i="39"/>
  <c r="H79" i="39"/>
  <c r="F79" i="39"/>
  <c r="H78" i="39"/>
  <c r="F78" i="39"/>
  <c r="H77" i="39"/>
  <c r="F77" i="39"/>
  <c r="H76" i="39"/>
  <c r="F76" i="39"/>
  <c r="H75" i="39"/>
  <c r="F75" i="39"/>
  <c r="H74" i="39"/>
  <c r="F74" i="39"/>
  <c r="K73" i="39"/>
  <c r="H73" i="39"/>
  <c r="F73" i="39"/>
  <c r="H72" i="39"/>
  <c r="F72" i="39"/>
  <c r="O69" i="39"/>
  <c r="O68" i="39"/>
  <c r="I68" i="39"/>
  <c r="G68" i="39"/>
  <c r="F68" i="39"/>
  <c r="E68" i="39"/>
  <c r="Q67" i="39"/>
  <c r="I67" i="39"/>
  <c r="G67" i="39"/>
  <c r="F67" i="39"/>
  <c r="E67" i="39"/>
  <c r="C67" i="39"/>
  <c r="B67" i="39"/>
  <c r="Q66" i="39"/>
  <c r="K66" i="39"/>
  <c r="O65" i="39"/>
  <c r="K65" i="39"/>
  <c r="O64" i="39"/>
  <c r="K64" i="39"/>
  <c r="I64" i="39"/>
  <c r="G64" i="39"/>
  <c r="F64" i="39"/>
  <c r="E64" i="39"/>
  <c r="I63" i="39"/>
  <c r="G63" i="39"/>
  <c r="F63" i="39"/>
  <c r="E63" i="39"/>
  <c r="C63" i="39"/>
  <c r="B63" i="39"/>
  <c r="M62" i="39"/>
  <c r="M61" i="39"/>
  <c r="I60" i="39"/>
  <c r="G60" i="39"/>
  <c r="F60" i="39"/>
  <c r="E60" i="39"/>
  <c r="I59" i="39"/>
  <c r="G59" i="39"/>
  <c r="F59" i="39"/>
  <c r="E59" i="39"/>
  <c r="C59" i="39"/>
  <c r="B59" i="39"/>
  <c r="K58" i="39"/>
  <c r="K57" i="39"/>
  <c r="K56" i="39"/>
  <c r="I56" i="39"/>
  <c r="G56" i="39"/>
  <c r="F56" i="39"/>
  <c r="E56" i="39"/>
  <c r="I55" i="39"/>
  <c r="G55" i="39"/>
  <c r="F55" i="39"/>
  <c r="E55" i="39"/>
  <c r="C55" i="39"/>
  <c r="B55" i="39"/>
  <c r="O54" i="39"/>
  <c r="O53" i="39"/>
  <c r="I52" i="39"/>
  <c r="G52" i="39"/>
  <c r="F52" i="39"/>
  <c r="E52" i="39"/>
  <c r="I51" i="39"/>
  <c r="G51" i="39"/>
  <c r="F51" i="39"/>
  <c r="E51" i="39"/>
  <c r="C51" i="39"/>
  <c r="B51" i="39"/>
  <c r="K50" i="39"/>
  <c r="K49" i="39"/>
  <c r="K48" i="39"/>
  <c r="I48" i="39"/>
  <c r="G48" i="39"/>
  <c r="F48" i="39"/>
  <c r="E48" i="39"/>
  <c r="I47" i="39"/>
  <c r="G47" i="39"/>
  <c r="F47" i="39"/>
  <c r="E47" i="39"/>
  <c r="C47" i="39"/>
  <c r="B47" i="39"/>
  <c r="M46" i="39"/>
  <c r="M45" i="39"/>
  <c r="I44" i="39"/>
  <c r="G44" i="39"/>
  <c r="F44" i="39"/>
  <c r="E44" i="39"/>
  <c r="I43" i="39"/>
  <c r="G43" i="39"/>
  <c r="F43" i="39"/>
  <c r="E43" i="39"/>
  <c r="C43" i="39"/>
  <c r="B43" i="39"/>
  <c r="K42" i="39"/>
  <c r="K41" i="39"/>
  <c r="K40" i="39"/>
  <c r="I40" i="39"/>
  <c r="G40" i="39"/>
  <c r="F40" i="39"/>
  <c r="E40" i="39"/>
  <c r="I39" i="39"/>
  <c r="G39" i="39"/>
  <c r="F39" i="39"/>
  <c r="E39" i="39"/>
  <c r="C39" i="39"/>
  <c r="B39" i="39"/>
  <c r="Q38" i="39"/>
  <c r="Q37" i="39"/>
  <c r="I36" i="39"/>
  <c r="G36" i="39"/>
  <c r="F36" i="39"/>
  <c r="E36" i="39"/>
  <c r="I35" i="39"/>
  <c r="G35" i="39"/>
  <c r="F35" i="39"/>
  <c r="E35" i="39"/>
  <c r="C35" i="39"/>
  <c r="B35" i="39"/>
  <c r="K34" i="39"/>
  <c r="K33" i="39"/>
  <c r="K32" i="39"/>
  <c r="I32" i="39"/>
  <c r="G32" i="39"/>
  <c r="F32" i="39"/>
  <c r="E32" i="39"/>
  <c r="I31" i="39"/>
  <c r="G31" i="39"/>
  <c r="F31" i="39"/>
  <c r="E31" i="39"/>
  <c r="C31" i="39"/>
  <c r="B31" i="39"/>
  <c r="M30" i="39"/>
  <c r="M29" i="39"/>
  <c r="I28" i="39"/>
  <c r="G28" i="39"/>
  <c r="F28" i="39"/>
  <c r="E28" i="39"/>
  <c r="I27" i="39"/>
  <c r="G27" i="39"/>
  <c r="F27" i="39"/>
  <c r="E27" i="39"/>
  <c r="C27" i="39"/>
  <c r="B27" i="39"/>
  <c r="K26" i="39"/>
  <c r="K25" i="39"/>
  <c r="K24" i="39"/>
  <c r="I24" i="39"/>
  <c r="G24" i="39"/>
  <c r="F24" i="39"/>
  <c r="E24" i="39"/>
  <c r="I23" i="39"/>
  <c r="G23" i="39"/>
  <c r="F23" i="39"/>
  <c r="E23" i="39"/>
  <c r="C23" i="39"/>
  <c r="B23" i="39"/>
  <c r="O22" i="39"/>
  <c r="O21" i="39"/>
  <c r="I20" i="39"/>
  <c r="G20" i="39"/>
  <c r="F20" i="39"/>
  <c r="E20" i="39"/>
  <c r="I19" i="39"/>
  <c r="G19" i="39"/>
  <c r="F19" i="39"/>
  <c r="E19" i="39"/>
  <c r="C19" i="39"/>
  <c r="B19" i="39"/>
  <c r="K18" i="39"/>
  <c r="K17" i="39"/>
  <c r="U16" i="39"/>
  <c r="K16" i="39"/>
  <c r="I16" i="39"/>
  <c r="G16" i="39"/>
  <c r="F16" i="39"/>
  <c r="E16" i="39"/>
  <c r="U15" i="39"/>
  <c r="I15" i="39"/>
  <c r="G15" i="39"/>
  <c r="F15" i="39"/>
  <c r="E15" i="39"/>
  <c r="C15" i="39"/>
  <c r="B15" i="39"/>
  <c r="U14" i="39"/>
  <c r="M14" i="39"/>
  <c r="U13" i="39"/>
  <c r="M13" i="39"/>
  <c r="U12" i="39"/>
  <c r="I12" i="39"/>
  <c r="G12" i="39"/>
  <c r="F12" i="39"/>
  <c r="E12" i="39"/>
  <c r="U11" i="39"/>
  <c r="I11" i="39"/>
  <c r="G11" i="39"/>
  <c r="F11" i="39"/>
  <c r="E11" i="39"/>
  <c r="C11" i="39"/>
  <c r="B11" i="39"/>
  <c r="U10" i="39"/>
  <c r="K10" i="39"/>
  <c r="U9" i="39"/>
  <c r="K9" i="39"/>
  <c r="U8" i="39"/>
  <c r="K8" i="39"/>
  <c r="I8" i="39"/>
  <c r="G8" i="39"/>
  <c r="F8" i="39"/>
  <c r="E8" i="39"/>
  <c r="U7" i="39"/>
  <c r="I7" i="39"/>
  <c r="G7" i="39"/>
  <c r="F7" i="39"/>
  <c r="E7" i="39"/>
  <c r="C7" i="39"/>
  <c r="B7" i="39"/>
  <c r="R4" i="39"/>
  <c r="G4" i="39"/>
  <c r="A4" i="39"/>
  <c r="F2" i="39"/>
  <c r="A1" i="39"/>
  <c r="R79" i="38"/>
  <c r="O79" i="38"/>
  <c r="F79" i="38"/>
  <c r="F78" i="38"/>
  <c r="F77" i="38"/>
  <c r="F76" i="38"/>
  <c r="F75" i="38"/>
  <c r="F74" i="38"/>
  <c r="F73" i="38"/>
  <c r="F72" i="38"/>
  <c r="I68" i="38"/>
  <c r="G68" i="38"/>
  <c r="F68" i="38"/>
  <c r="E68" i="38"/>
  <c r="I67" i="38"/>
  <c r="G67" i="38"/>
  <c r="F67" i="38"/>
  <c r="E67" i="38"/>
  <c r="C67" i="38"/>
  <c r="B67" i="38"/>
  <c r="K66" i="38"/>
  <c r="K65" i="38"/>
  <c r="K64" i="38"/>
  <c r="I64" i="38"/>
  <c r="G64" i="38"/>
  <c r="F64" i="38"/>
  <c r="E64" i="38"/>
  <c r="I63" i="38"/>
  <c r="G63" i="38"/>
  <c r="F63" i="38"/>
  <c r="E63" i="38"/>
  <c r="C63" i="38"/>
  <c r="B63" i="38"/>
  <c r="M62" i="38"/>
  <c r="M61" i="38"/>
  <c r="I60" i="38"/>
  <c r="G60" i="38"/>
  <c r="F60" i="38"/>
  <c r="E60" i="38"/>
  <c r="I59" i="38"/>
  <c r="G59" i="38"/>
  <c r="F59" i="38"/>
  <c r="E59" i="38"/>
  <c r="C59" i="38"/>
  <c r="B59" i="38"/>
  <c r="K58" i="38"/>
  <c r="K57" i="38"/>
  <c r="K56" i="38"/>
  <c r="I56" i="38"/>
  <c r="G56" i="38"/>
  <c r="F56" i="38"/>
  <c r="E56" i="38"/>
  <c r="I55" i="38"/>
  <c r="G55" i="38"/>
  <c r="F55" i="38"/>
  <c r="E55" i="38"/>
  <c r="C55" i="38"/>
  <c r="B55" i="38"/>
  <c r="O54" i="38"/>
  <c r="O53" i="38"/>
  <c r="I52" i="38"/>
  <c r="G52" i="38"/>
  <c r="F52" i="38"/>
  <c r="E52" i="38"/>
  <c r="I51" i="38"/>
  <c r="G51" i="38"/>
  <c r="F51" i="38"/>
  <c r="E51" i="38"/>
  <c r="C51" i="38"/>
  <c r="B51" i="38"/>
  <c r="K50" i="38"/>
  <c r="K49" i="38"/>
  <c r="K48" i="38"/>
  <c r="I48" i="38"/>
  <c r="G48" i="38"/>
  <c r="F48" i="38"/>
  <c r="E48" i="38"/>
  <c r="I47" i="38"/>
  <c r="G47" i="38"/>
  <c r="F47" i="38"/>
  <c r="E47" i="38"/>
  <c r="C47" i="38"/>
  <c r="B47" i="38"/>
  <c r="M46" i="38"/>
  <c r="M45" i="38"/>
  <c r="I44" i="38"/>
  <c r="G44" i="38"/>
  <c r="F44" i="38"/>
  <c r="E44" i="38"/>
  <c r="I43" i="38"/>
  <c r="G43" i="38"/>
  <c r="F43" i="38"/>
  <c r="E43" i="38"/>
  <c r="C43" i="38"/>
  <c r="B43" i="38"/>
  <c r="K42" i="38"/>
  <c r="K41" i="38"/>
  <c r="K40" i="38"/>
  <c r="I40" i="38"/>
  <c r="G40" i="38"/>
  <c r="F40" i="38"/>
  <c r="E40" i="38"/>
  <c r="I39" i="38"/>
  <c r="G39" i="38"/>
  <c r="F39" i="38"/>
  <c r="E39" i="38"/>
  <c r="C39" i="38"/>
  <c r="B39" i="38"/>
  <c r="Q38" i="38"/>
  <c r="Q37" i="38"/>
  <c r="I36" i="38"/>
  <c r="G36" i="38"/>
  <c r="F36" i="38"/>
  <c r="E36" i="38"/>
  <c r="I35" i="38"/>
  <c r="G35" i="38"/>
  <c r="F35" i="38"/>
  <c r="E35" i="38"/>
  <c r="C35" i="38"/>
  <c r="B35" i="38"/>
  <c r="K34" i="38"/>
  <c r="K33" i="38"/>
  <c r="K32" i="38"/>
  <c r="I32" i="38"/>
  <c r="G32" i="38"/>
  <c r="F32" i="38"/>
  <c r="E32" i="38"/>
  <c r="I31" i="38"/>
  <c r="G31" i="38"/>
  <c r="F31" i="38"/>
  <c r="E31" i="38"/>
  <c r="C31" i="38"/>
  <c r="B31" i="38"/>
  <c r="M30" i="38"/>
  <c r="M29" i="38"/>
  <c r="I28" i="38"/>
  <c r="G28" i="38"/>
  <c r="F28" i="38"/>
  <c r="E28" i="38"/>
  <c r="I27" i="38"/>
  <c r="G27" i="38"/>
  <c r="F27" i="38"/>
  <c r="E27" i="38"/>
  <c r="C27" i="38"/>
  <c r="B27" i="38"/>
  <c r="K26" i="38"/>
  <c r="K25" i="38"/>
  <c r="K24" i="38"/>
  <c r="I24" i="38"/>
  <c r="G24" i="38"/>
  <c r="F24" i="38"/>
  <c r="E24" i="38"/>
  <c r="I23" i="38"/>
  <c r="G23" i="38"/>
  <c r="F23" i="38"/>
  <c r="E23" i="38"/>
  <c r="C23" i="38"/>
  <c r="B23" i="38"/>
  <c r="O22" i="38"/>
  <c r="O21" i="38"/>
  <c r="I20" i="38"/>
  <c r="G20" i="38"/>
  <c r="F20" i="38"/>
  <c r="E20" i="38"/>
  <c r="I19" i="38"/>
  <c r="G19" i="38"/>
  <c r="F19" i="38"/>
  <c r="E19" i="38"/>
  <c r="C19" i="38"/>
  <c r="B19" i="38"/>
  <c r="K18" i="38"/>
  <c r="K17" i="38"/>
  <c r="U16" i="38"/>
  <c r="K16" i="38"/>
  <c r="I16" i="38"/>
  <c r="G16" i="38"/>
  <c r="F16" i="38"/>
  <c r="E16" i="38"/>
  <c r="U15" i="38"/>
  <c r="I15" i="38"/>
  <c r="G15" i="38"/>
  <c r="F15" i="38"/>
  <c r="E15" i="38"/>
  <c r="C15" i="38"/>
  <c r="B15" i="38"/>
  <c r="U14" i="38"/>
  <c r="M14" i="38"/>
  <c r="U13" i="38"/>
  <c r="M13" i="38"/>
  <c r="U12" i="38"/>
  <c r="I12" i="38"/>
  <c r="G12" i="38"/>
  <c r="F12" i="38"/>
  <c r="E12" i="38"/>
  <c r="U11" i="38"/>
  <c r="I11" i="38"/>
  <c r="G11" i="38"/>
  <c r="F11" i="38"/>
  <c r="E11" i="38"/>
  <c r="C11" i="38"/>
  <c r="B11" i="38"/>
  <c r="U10" i="38"/>
  <c r="K10" i="38"/>
  <c r="U9" i="38"/>
  <c r="K9" i="38"/>
  <c r="U8" i="38"/>
  <c r="K8" i="38"/>
  <c r="I8" i="38"/>
  <c r="G8" i="38"/>
  <c r="F8" i="38"/>
  <c r="E8" i="38"/>
  <c r="U7" i="38"/>
  <c r="I7" i="38"/>
  <c r="G7" i="38"/>
  <c r="F7" i="38"/>
  <c r="E7" i="38"/>
  <c r="C7" i="38"/>
  <c r="B7" i="38"/>
  <c r="R4" i="38"/>
  <c r="G4" i="38"/>
  <c r="A4" i="38"/>
  <c r="F2" i="38"/>
  <c r="A1" i="38"/>
  <c r="R79" i="81"/>
  <c r="O79" i="81"/>
  <c r="F75" i="81"/>
  <c r="F74" i="81"/>
  <c r="F73" i="81"/>
  <c r="F72" i="81"/>
  <c r="Q37" i="81"/>
  <c r="I36" i="81"/>
  <c r="G36" i="81"/>
  <c r="F36" i="81"/>
  <c r="E36" i="81"/>
  <c r="I35" i="81"/>
  <c r="G35" i="81"/>
  <c r="F35" i="81"/>
  <c r="E35" i="81"/>
  <c r="C35" i="81"/>
  <c r="B35" i="81"/>
  <c r="K34" i="81"/>
  <c r="K33" i="81"/>
  <c r="K32" i="81"/>
  <c r="I32" i="81"/>
  <c r="G32" i="81"/>
  <c r="F32" i="81"/>
  <c r="E32" i="81"/>
  <c r="I31" i="81"/>
  <c r="G31" i="81"/>
  <c r="F31" i="81"/>
  <c r="E31" i="81"/>
  <c r="C31" i="81"/>
  <c r="B31" i="81"/>
  <c r="M30" i="81"/>
  <c r="M29" i="81"/>
  <c r="I28" i="81"/>
  <c r="G28" i="81"/>
  <c r="F28" i="81"/>
  <c r="E28" i="81"/>
  <c r="I27" i="81"/>
  <c r="G27" i="81"/>
  <c r="F27" i="81"/>
  <c r="E27" i="81"/>
  <c r="C27" i="81"/>
  <c r="B27" i="81"/>
  <c r="K26" i="81"/>
  <c r="K25" i="81"/>
  <c r="K24" i="81"/>
  <c r="I24" i="81"/>
  <c r="G24" i="81"/>
  <c r="F24" i="81"/>
  <c r="E24" i="81"/>
  <c r="I23" i="81"/>
  <c r="G23" i="81"/>
  <c r="F23" i="81"/>
  <c r="E23" i="81"/>
  <c r="C23" i="81"/>
  <c r="B23" i="81"/>
  <c r="O22" i="81"/>
  <c r="O21" i="81"/>
  <c r="I20" i="81"/>
  <c r="G20" i="81"/>
  <c r="F20" i="81"/>
  <c r="E20" i="81"/>
  <c r="I19" i="81"/>
  <c r="G19" i="81"/>
  <c r="F19" i="81"/>
  <c r="E19" i="81"/>
  <c r="C19" i="81"/>
  <c r="B19" i="81"/>
  <c r="K18" i="81"/>
  <c r="K17" i="81"/>
  <c r="U16" i="81"/>
  <c r="K16" i="81"/>
  <c r="I16" i="81"/>
  <c r="G16" i="81"/>
  <c r="F16" i="81"/>
  <c r="E16" i="81"/>
  <c r="U15" i="81"/>
  <c r="I15" i="81"/>
  <c r="G15" i="81"/>
  <c r="F15" i="81"/>
  <c r="E15" i="81"/>
  <c r="C15" i="81"/>
  <c r="B15" i="81"/>
  <c r="U14" i="81"/>
  <c r="M14" i="81"/>
  <c r="U13" i="81"/>
  <c r="M13" i="81"/>
  <c r="U12" i="81"/>
  <c r="I12" i="81"/>
  <c r="G12" i="81"/>
  <c r="F12" i="81"/>
  <c r="E12" i="81"/>
  <c r="U11" i="81"/>
  <c r="I11" i="81"/>
  <c r="G11" i="81"/>
  <c r="F11" i="81"/>
  <c r="E11" i="81"/>
  <c r="C11" i="81"/>
  <c r="B11" i="81"/>
  <c r="U10" i="81"/>
  <c r="K10" i="81"/>
  <c r="U9" i="81"/>
  <c r="K9" i="81"/>
  <c r="U8" i="81"/>
  <c r="K8" i="81"/>
  <c r="I8" i="81"/>
  <c r="G8" i="81"/>
  <c r="F8" i="81"/>
  <c r="E8" i="81"/>
  <c r="U7" i="81"/>
  <c r="I7" i="81"/>
  <c r="G7" i="81"/>
  <c r="F7" i="81"/>
  <c r="E7" i="81"/>
  <c r="C7" i="81"/>
  <c r="B7" i="81"/>
  <c r="R4" i="81"/>
  <c r="G4" i="81"/>
  <c r="A4" i="81"/>
  <c r="F2" i="81"/>
  <c r="A1" i="81"/>
  <c r="O32" i="37"/>
  <c r="O31" i="37"/>
  <c r="O30" i="37"/>
  <c r="O29" i="37"/>
  <c r="O28" i="37"/>
  <c r="O27" i="37"/>
  <c r="O26" i="37"/>
  <c r="O25" i="37"/>
  <c r="O24" i="37"/>
  <c r="O23" i="37"/>
  <c r="O22" i="37"/>
  <c r="O21" i="37"/>
  <c r="O20" i="37"/>
  <c r="O19" i="37"/>
  <c r="O18" i="37"/>
  <c r="O17" i="37"/>
  <c r="O16" i="37"/>
  <c r="O15" i="37"/>
  <c r="O14" i="37"/>
  <c r="O13" i="37"/>
  <c r="O12" i="37"/>
  <c r="O11" i="37"/>
  <c r="O10" i="37"/>
  <c r="O9" i="37"/>
  <c r="O8" i="37"/>
  <c r="P5" i="37"/>
  <c r="L5" i="37"/>
  <c r="C5" i="37"/>
  <c r="A5" i="37"/>
  <c r="C2" i="37"/>
  <c r="A2" i="37"/>
  <c r="A1" i="37"/>
  <c r="R80" i="12"/>
  <c r="O80" i="12"/>
  <c r="H80" i="12"/>
  <c r="F80" i="12"/>
  <c r="H79" i="12"/>
  <c r="F79" i="12"/>
  <c r="H78" i="12"/>
  <c r="F78" i="12"/>
  <c r="H77" i="12"/>
  <c r="F77" i="12"/>
  <c r="H76" i="12"/>
  <c r="F76" i="12"/>
  <c r="H75" i="12"/>
  <c r="F75" i="12"/>
  <c r="H74" i="12"/>
  <c r="F74" i="12"/>
  <c r="H73" i="12"/>
  <c r="F73" i="12"/>
  <c r="I70" i="12"/>
  <c r="G70" i="12"/>
  <c r="F70" i="12"/>
  <c r="D70" i="12"/>
  <c r="C70" i="12"/>
  <c r="B70" i="12"/>
  <c r="K69" i="12"/>
  <c r="I69" i="12"/>
  <c r="G69" i="12"/>
  <c r="F69" i="12"/>
  <c r="D69" i="12"/>
  <c r="C69" i="12"/>
  <c r="B69" i="12"/>
  <c r="M68" i="12"/>
  <c r="I68" i="12"/>
  <c r="G68" i="12"/>
  <c r="F68" i="12"/>
  <c r="D68" i="12"/>
  <c r="C68" i="12"/>
  <c r="B68" i="12"/>
  <c r="K67" i="12"/>
  <c r="I67" i="12"/>
  <c r="G67" i="12"/>
  <c r="F67" i="12"/>
  <c r="D67" i="12"/>
  <c r="C67" i="12"/>
  <c r="B67" i="12"/>
  <c r="O66" i="12"/>
  <c r="I66" i="12"/>
  <c r="G66" i="12"/>
  <c r="F66" i="12"/>
  <c r="D66" i="12"/>
  <c r="C66" i="12"/>
  <c r="B66" i="12"/>
  <c r="K65" i="12"/>
  <c r="I65" i="12"/>
  <c r="G65" i="12"/>
  <c r="F65" i="12"/>
  <c r="D65" i="12"/>
  <c r="C65" i="12"/>
  <c r="B65" i="12"/>
  <c r="M64" i="12"/>
  <c r="I64" i="12"/>
  <c r="G64" i="12"/>
  <c r="F64" i="12"/>
  <c r="D64" i="12"/>
  <c r="C64" i="12"/>
  <c r="B64" i="12"/>
  <c r="K63" i="12"/>
  <c r="I63" i="12"/>
  <c r="G63" i="12"/>
  <c r="F63" i="12"/>
  <c r="D63" i="12"/>
  <c r="C63" i="12"/>
  <c r="B63" i="12"/>
  <c r="Q62" i="12"/>
  <c r="I62" i="12"/>
  <c r="G62" i="12"/>
  <c r="F62" i="12"/>
  <c r="D62" i="12"/>
  <c r="C62" i="12"/>
  <c r="B62" i="12"/>
  <c r="K61" i="12"/>
  <c r="I61" i="12"/>
  <c r="G61" i="12"/>
  <c r="F61" i="12"/>
  <c r="D61" i="12"/>
  <c r="C61" i="12"/>
  <c r="B61" i="12"/>
  <c r="M60" i="12"/>
  <c r="I60" i="12"/>
  <c r="G60" i="12"/>
  <c r="F60" i="12"/>
  <c r="D60" i="12"/>
  <c r="C60" i="12"/>
  <c r="B60" i="12"/>
  <c r="K59" i="12"/>
  <c r="I59" i="12"/>
  <c r="G59" i="12"/>
  <c r="F59" i="12"/>
  <c r="D59" i="12"/>
  <c r="C59" i="12"/>
  <c r="B59" i="12"/>
  <c r="O58" i="12"/>
  <c r="I58" i="12"/>
  <c r="G58" i="12"/>
  <c r="F58" i="12"/>
  <c r="D58" i="12"/>
  <c r="C58" i="12"/>
  <c r="B58" i="12"/>
  <c r="Q57" i="12"/>
  <c r="K57" i="12"/>
  <c r="I57" i="12"/>
  <c r="G57" i="12"/>
  <c r="F57" i="12"/>
  <c r="D57" i="12"/>
  <c r="C57" i="12"/>
  <c r="B57" i="12"/>
  <c r="M56" i="12"/>
  <c r="I56" i="12"/>
  <c r="G56" i="12"/>
  <c r="F56" i="12"/>
  <c r="D56" i="12"/>
  <c r="C56" i="12"/>
  <c r="B56" i="12"/>
  <c r="K55" i="12"/>
  <c r="I55" i="12"/>
  <c r="G55" i="12"/>
  <c r="F55" i="12"/>
  <c r="D55" i="12"/>
  <c r="C55" i="12"/>
  <c r="B55" i="12"/>
  <c r="Q54" i="12"/>
  <c r="I54" i="12"/>
  <c r="G54" i="12"/>
  <c r="F54" i="12"/>
  <c r="D54" i="12"/>
  <c r="C54" i="12"/>
  <c r="B54" i="12"/>
  <c r="K53" i="12"/>
  <c r="I53" i="12"/>
  <c r="G53" i="12"/>
  <c r="F53" i="12"/>
  <c r="D53" i="12"/>
  <c r="C53" i="12"/>
  <c r="B53" i="12"/>
  <c r="M52" i="12"/>
  <c r="I52" i="12"/>
  <c r="G52" i="12"/>
  <c r="F52" i="12"/>
  <c r="D52" i="12"/>
  <c r="C52" i="12"/>
  <c r="B52" i="12"/>
  <c r="K51" i="12"/>
  <c r="I51" i="12"/>
  <c r="G51" i="12"/>
  <c r="F51" i="12"/>
  <c r="D51" i="12"/>
  <c r="C51" i="12"/>
  <c r="B51" i="12"/>
  <c r="O50" i="12"/>
  <c r="I50" i="12"/>
  <c r="G50" i="12"/>
  <c r="F50" i="12"/>
  <c r="D50" i="12"/>
  <c r="C50" i="12"/>
  <c r="B50" i="12"/>
  <c r="K49" i="12"/>
  <c r="I49" i="12"/>
  <c r="G49" i="12"/>
  <c r="F49" i="12"/>
  <c r="D49" i="12"/>
  <c r="C49" i="12"/>
  <c r="B49" i="12"/>
  <c r="M48" i="12"/>
  <c r="I48" i="12"/>
  <c r="G48" i="12"/>
  <c r="F48" i="12"/>
  <c r="D48" i="12"/>
  <c r="C48" i="12"/>
  <c r="B48" i="12"/>
  <c r="K47" i="12"/>
  <c r="I47" i="12"/>
  <c r="G47" i="12"/>
  <c r="F47" i="12"/>
  <c r="D47" i="12"/>
  <c r="C47" i="12"/>
  <c r="B47" i="12"/>
  <c r="Q46" i="12"/>
  <c r="I46" i="12"/>
  <c r="G46" i="12"/>
  <c r="F46" i="12"/>
  <c r="D46" i="12"/>
  <c r="C46" i="12"/>
  <c r="B46" i="12"/>
  <c r="K45" i="12"/>
  <c r="I45" i="12"/>
  <c r="G45" i="12"/>
  <c r="F45" i="12"/>
  <c r="D45" i="12"/>
  <c r="C45" i="12"/>
  <c r="B45" i="12"/>
  <c r="M44" i="12"/>
  <c r="I44" i="12"/>
  <c r="G44" i="12"/>
  <c r="F44" i="12"/>
  <c r="D44" i="12"/>
  <c r="C44" i="12"/>
  <c r="B44" i="12"/>
  <c r="K43" i="12"/>
  <c r="I43" i="12"/>
  <c r="G43" i="12"/>
  <c r="F43" i="12"/>
  <c r="D43" i="12"/>
  <c r="C43" i="12"/>
  <c r="B43" i="12"/>
  <c r="O42" i="12"/>
  <c r="I42" i="12"/>
  <c r="G42" i="12"/>
  <c r="F42" i="12"/>
  <c r="D42" i="12"/>
  <c r="C42" i="12"/>
  <c r="B42" i="12"/>
  <c r="Q41" i="12"/>
  <c r="K41" i="12"/>
  <c r="I41" i="12"/>
  <c r="G41" i="12"/>
  <c r="F41" i="12"/>
  <c r="D41" i="12"/>
  <c r="C41" i="12"/>
  <c r="B41" i="12"/>
  <c r="M40" i="12"/>
  <c r="I40" i="12"/>
  <c r="G40" i="12"/>
  <c r="F40" i="12"/>
  <c r="D40" i="12"/>
  <c r="C40" i="12"/>
  <c r="B40" i="12"/>
  <c r="O39" i="12"/>
  <c r="K39" i="12"/>
  <c r="I39" i="12"/>
  <c r="G39" i="12"/>
  <c r="F39" i="12"/>
  <c r="D39" i="12"/>
  <c r="C39" i="12"/>
  <c r="B39" i="12"/>
  <c r="Q38" i="12"/>
  <c r="I38" i="12"/>
  <c r="G38" i="12"/>
  <c r="F38" i="12"/>
  <c r="D38" i="12"/>
  <c r="C38" i="12"/>
  <c r="B38" i="12"/>
  <c r="O37" i="12"/>
  <c r="K37" i="12"/>
  <c r="I37" i="12"/>
  <c r="G37" i="12"/>
  <c r="F37" i="12"/>
  <c r="D37" i="12"/>
  <c r="C37" i="12"/>
  <c r="B37" i="12"/>
  <c r="M36" i="12"/>
  <c r="I36" i="12"/>
  <c r="G36" i="12"/>
  <c r="F36" i="12"/>
  <c r="D36" i="12"/>
  <c r="C36" i="12"/>
  <c r="B36" i="12"/>
  <c r="K35" i="12"/>
  <c r="I35" i="12"/>
  <c r="G35" i="12"/>
  <c r="F35" i="12"/>
  <c r="D35" i="12"/>
  <c r="C35" i="12"/>
  <c r="B35" i="12"/>
  <c r="O34" i="12"/>
  <c r="I34" i="12"/>
  <c r="G34" i="12"/>
  <c r="F34" i="12"/>
  <c r="D34" i="12"/>
  <c r="C34" i="12"/>
  <c r="B34" i="12"/>
  <c r="K33" i="12"/>
  <c r="I33" i="12"/>
  <c r="G33" i="12"/>
  <c r="F33" i="12"/>
  <c r="D33" i="12"/>
  <c r="C33" i="12"/>
  <c r="B33" i="12"/>
  <c r="M32" i="12"/>
  <c r="I32" i="12"/>
  <c r="G32" i="12"/>
  <c r="F32" i="12"/>
  <c r="D32" i="12"/>
  <c r="C32" i="12"/>
  <c r="B32" i="12"/>
  <c r="K31" i="12"/>
  <c r="I31" i="12"/>
  <c r="G31" i="12"/>
  <c r="F31" i="12"/>
  <c r="D31" i="12"/>
  <c r="C31" i="12"/>
  <c r="B31" i="12"/>
  <c r="Q30" i="12"/>
  <c r="I30" i="12"/>
  <c r="G30" i="12"/>
  <c r="F30" i="12"/>
  <c r="D30" i="12"/>
  <c r="C30" i="12"/>
  <c r="B30" i="12"/>
  <c r="K29" i="12"/>
  <c r="I29" i="12"/>
  <c r="G29" i="12"/>
  <c r="F29" i="12"/>
  <c r="D29" i="12"/>
  <c r="C29" i="12"/>
  <c r="B29" i="12"/>
  <c r="M28" i="12"/>
  <c r="I28" i="12"/>
  <c r="G28" i="12"/>
  <c r="F28" i="12"/>
  <c r="D28" i="12"/>
  <c r="C28" i="12"/>
  <c r="B28" i="12"/>
  <c r="K27" i="12"/>
  <c r="I27" i="12"/>
  <c r="G27" i="12"/>
  <c r="F27" i="12"/>
  <c r="D27" i="12"/>
  <c r="C27" i="12"/>
  <c r="B27" i="12"/>
  <c r="O26" i="12"/>
  <c r="I26" i="12"/>
  <c r="G26" i="12"/>
  <c r="F26" i="12"/>
  <c r="D26" i="12"/>
  <c r="C26" i="12"/>
  <c r="B26" i="12"/>
  <c r="Q25" i="12"/>
  <c r="K25" i="12"/>
  <c r="I25" i="12"/>
  <c r="G25" i="12"/>
  <c r="F25" i="12"/>
  <c r="D25" i="12"/>
  <c r="C25" i="12"/>
  <c r="B25" i="12"/>
  <c r="M24" i="12"/>
  <c r="I24" i="12"/>
  <c r="G24" i="12"/>
  <c r="F24" i="12"/>
  <c r="D24" i="12"/>
  <c r="C24" i="12"/>
  <c r="B24" i="12"/>
  <c r="K23" i="12"/>
  <c r="I23" i="12"/>
  <c r="G23" i="12"/>
  <c r="F23" i="12"/>
  <c r="D23" i="12"/>
  <c r="C23" i="12"/>
  <c r="B23" i="12"/>
  <c r="Q22" i="12"/>
  <c r="I22" i="12"/>
  <c r="G22" i="12"/>
  <c r="F22" i="12"/>
  <c r="D22" i="12"/>
  <c r="C22" i="12"/>
  <c r="B22" i="12"/>
  <c r="K21" i="12"/>
  <c r="I21" i="12"/>
  <c r="G21" i="12"/>
  <c r="F21" i="12"/>
  <c r="D21" i="12"/>
  <c r="C21" i="12"/>
  <c r="B21" i="12"/>
  <c r="M20" i="12"/>
  <c r="I20" i="12"/>
  <c r="G20" i="12"/>
  <c r="F20" i="12"/>
  <c r="D20" i="12"/>
  <c r="C20" i="12"/>
  <c r="B20" i="12"/>
  <c r="K19" i="12"/>
  <c r="I19" i="12"/>
  <c r="G19" i="12"/>
  <c r="F19" i="12"/>
  <c r="D19" i="12"/>
  <c r="C19" i="12"/>
  <c r="B19" i="12"/>
  <c r="O18" i="12"/>
  <c r="I18" i="12"/>
  <c r="G18" i="12"/>
  <c r="F18" i="12"/>
  <c r="D18" i="12"/>
  <c r="C18" i="12"/>
  <c r="B18" i="12"/>
  <c r="K17" i="12"/>
  <c r="I17" i="12"/>
  <c r="G17" i="12"/>
  <c r="F17" i="12"/>
  <c r="D17" i="12"/>
  <c r="C17" i="12"/>
  <c r="B17" i="12"/>
  <c r="U16" i="12"/>
  <c r="M16" i="12"/>
  <c r="I16" i="12"/>
  <c r="G16" i="12"/>
  <c r="F16" i="12"/>
  <c r="D16" i="12"/>
  <c r="C16" i="12"/>
  <c r="B16" i="12"/>
  <c r="U15" i="12"/>
  <c r="K15" i="12"/>
  <c r="I15" i="12"/>
  <c r="G15" i="12"/>
  <c r="F15" i="12"/>
  <c r="D15" i="12"/>
  <c r="C15" i="12"/>
  <c r="B15" i="12"/>
  <c r="U14" i="12"/>
  <c r="Q14" i="12"/>
  <c r="I14" i="12"/>
  <c r="G14" i="12"/>
  <c r="F14" i="12"/>
  <c r="D14" i="12"/>
  <c r="C14" i="12"/>
  <c r="B14" i="12"/>
  <c r="U13" i="12"/>
  <c r="K13" i="12"/>
  <c r="I13" i="12"/>
  <c r="G13" i="12"/>
  <c r="F13" i="12"/>
  <c r="D13" i="12"/>
  <c r="C13" i="12"/>
  <c r="B13" i="12"/>
  <c r="U12" i="12"/>
  <c r="M12" i="12"/>
  <c r="I12" i="12"/>
  <c r="G12" i="12"/>
  <c r="F12" i="12"/>
  <c r="D12" i="12"/>
  <c r="C12" i="12"/>
  <c r="B12" i="12"/>
  <c r="U11" i="12"/>
  <c r="K11" i="12"/>
  <c r="I11" i="12"/>
  <c r="G11" i="12"/>
  <c r="F11" i="12"/>
  <c r="D11" i="12"/>
  <c r="C11" i="12"/>
  <c r="B11" i="12"/>
  <c r="U10" i="12"/>
  <c r="O10" i="12"/>
  <c r="I10" i="12"/>
  <c r="G10" i="12"/>
  <c r="F10" i="12"/>
  <c r="D10" i="12"/>
  <c r="C10" i="12"/>
  <c r="B10" i="12"/>
  <c r="U9" i="12"/>
  <c r="K9" i="12"/>
  <c r="I9" i="12"/>
  <c r="G9" i="12"/>
  <c r="F9" i="12"/>
  <c r="D9" i="12"/>
  <c r="C9" i="12"/>
  <c r="B9" i="12"/>
  <c r="U8" i="12"/>
  <c r="M8" i="12"/>
  <c r="I8" i="12"/>
  <c r="G8" i="12"/>
  <c r="F8" i="12"/>
  <c r="D8" i="12"/>
  <c r="C8" i="12"/>
  <c r="B8" i="12"/>
  <c r="U7" i="12"/>
  <c r="K7" i="12"/>
  <c r="I7" i="12"/>
  <c r="G7" i="12"/>
  <c r="F7" i="12"/>
  <c r="D7" i="12"/>
  <c r="C7" i="12"/>
  <c r="B7" i="12"/>
  <c r="Q6" i="12"/>
  <c r="O6" i="12"/>
  <c r="M6" i="12"/>
  <c r="K6" i="12"/>
  <c r="F6" i="12"/>
  <c r="Y5" i="12"/>
  <c r="R4" i="12"/>
  <c r="G4" i="12"/>
  <c r="A4" i="12"/>
  <c r="Y3" i="12"/>
  <c r="E2" i="12"/>
  <c r="AH1" i="12"/>
  <c r="AG1" i="12"/>
  <c r="AF1" i="12"/>
  <c r="AE1" i="12"/>
  <c r="AD1" i="12"/>
  <c r="AC1" i="12"/>
  <c r="AB1" i="12"/>
  <c r="A1" i="12"/>
  <c r="R79" i="11"/>
  <c r="O79" i="11"/>
  <c r="F79" i="11"/>
  <c r="F78" i="11"/>
  <c r="F77" i="11"/>
  <c r="F76" i="11"/>
  <c r="F75" i="11"/>
  <c r="F74" i="11"/>
  <c r="F73" i="11"/>
  <c r="F72" i="11"/>
  <c r="I69" i="11"/>
  <c r="G69" i="11"/>
  <c r="F69" i="11"/>
  <c r="D69" i="11"/>
  <c r="C69" i="11"/>
  <c r="B69" i="11"/>
  <c r="K68" i="11"/>
  <c r="I67" i="11"/>
  <c r="G67" i="11"/>
  <c r="F67" i="11"/>
  <c r="D67" i="11"/>
  <c r="C67" i="11"/>
  <c r="B67" i="11"/>
  <c r="M66" i="11"/>
  <c r="I65" i="11"/>
  <c r="G65" i="11"/>
  <c r="F65" i="11"/>
  <c r="D65" i="11"/>
  <c r="C65" i="11"/>
  <c r="B65" i="11"/>
  <c r="K64" i="11"/>
  <c r="I63" i="11"/>
  <c r="G63" i="11"/>
  <c r="F63" i="11"/>
  <c r="D63" i="11"/>
  <c r="C63" i="11"/>
  <c r="B63" i="11"/>
  <c r="O62" i="11"/>
  <c r="I61" i="11"/>
  <c r="G61" i="11"/>
  <c r="F61" i="11"/>
  <c r="D61" i="11"/>
  <c r="C61" i="11"/>
  <c r="B61" i="11"/>
  <c r="K60" i="11"/>
  <c r="I59" i="11"/>
  <c r="G59" i="11"/>
  <c r="F59" i="11"/>
  <c r="D59" i="11"/>
  <c r="C59" i="11"/>
  <c r="B59" i="11"/>
  <c r="M58" i="11"/>
  <c r="I57" i="11"/>
  <c r="G57" i="11"/>
  <c r="F57" i="11"/>
  <c r="D57" i="11"/>
  <c r="C57" i="11"/>
  <c r="B57" i="11"/>
  <c r="K56" i="11"/>
  <c r="I55" i="11"/>
  <c r="G55" i="11"/>
  <c r="F55" i="11"/>
  <c r="D55" i="11"/>
  <c r="C55" i="11"/>
  <c r="B55" i="11"/>
  <c r="Q54" i="11"/>
  <c r="I53" i="11"/>
  <c r="G53" i="11"/>
  <c r="F53" i="11"/>
  <c r="D53" i="11"/>
  <c r="C53" i="11"/>
  <c r="B53" i="11"/>
  <c r="K52" i="11"/>
  <c r="I51" i="11"/>
  <c r="G51" i="11"/>
  <c r="F51" i="11"/>
  <c r="D51" i="11"/>
  <c r="C51" i="11"/>
  <c r="B51" i="11"/>
  <c r="M50" i="11"/>
  <c r="I49" i="11"/>
  <c r="G49" i="11"/>
  <c r="F49" i="11"/>
  <c r="D49" i="11"/>
  <c r="C49" i="11"/>
  <c r="B49" i="11"/>
  <c r="K48" i="11"/>
  <c r="I47" i="11"/>
  <c r="G47" i="11"/>
  <c r="F47" i="11"/>
  <c r="D47" i="11"/>
  <c r="C47" i="11"/>
  <c r="B47" i="11"/>
  <c r="O46" i="11"/>
  <c r="I45" i="11"/>
  <c r="G45" i="11"/>
  <c r="F45" i="11"/>
  <c r="D45" i="11"/>
  <c r="C45" i="11"/>
  <c r="B45" i="11"/>
  <c r="K44" i="11"/>
  <c r="I43" i="11"/>
  <c r="G43" i="11"/>
  <c r="F43" i="11"/>
  <c r="D43" i="11"/>
  <c r="C43" i="11"/>
  <c r="B43" i="11"/>
  <c r="M42" i="11"/>
  <c r="Q41" i="11"/>
  <c r="I41" i="11"/>
  <c r="G41" i="11"/>
  <c r="F41" i="11"/>
  <c r="D41" i="11"/>
  <c r="C41" i="11"/>
  <c r="B41" i="11"/>
  <c r="K40" i="11"/>
  <c r="I39" i="11"/>
  <c r="G39" i="11"/>
  <c r="F39" i="11"/>
  <c r="D39" i="11"/>
  <c r="C39" i="11"/>
  <c r="B39" i="11"/>
  <c r="Q38" i="11"/>
  <c r="I37" i="11"/>
  <c r="G37" i="11"/>
  <c r="F37" i="11"/>
  <c r="D37" i="11"/>
  <c r="C37" i="11"/>
  <c r="B37" i="11"/>
  <c r="K36" i="11"/>
  <c r="I35" i="11"/>
  <c r="G35" i="11"/>
  <c r="F35" i="11"/>
  <c r="D35" i="11"/>
  <c r="C35" i="11"/>
  <c r="B35" i="11"/>
  <c r="M34" i="11"/>
  <c r="I33" i="11"/>
  <c r="G33" i="11"/>
  <c r="F33" i="11"/>
  <c r="D33" i="11"/>
  <c r="C33" i="11"/>
  <c r="B33" i="11"/>
  <c r="K32" i="11"/>
  <c r="I31" i="11"/>
  <c r="G31" i="11"/>
  <c r="F31" i="11"/>
  <c r="D31" i="11"/>
  <c r="C31" i="11"/>
  <c r="B31" i="11"/>
  <c r="O30" i="11"/>
  <c r="I29" i="11"/>
  <c r="G29" i="11"/>
  <c r="F29" i="11"/>
  <c r="D29" i="11"/>
  <c r="C29" i="11"/>
  <c r="B29" i="11"/>
  <c r="K28" i="11"/>
  <c r="I27" i="11"/>
  <c r="G27" i="11"/>
  <c r="F27" i="11"/>
  <c r="D27" i="11"/>
  <c r="C27" i="11"/>
  <c r="B27" i="11"/>
  <c r="M26" i="11"/>
  <c r="I25" i="11"/>
  <c r="G25" i="11"/>
  <c r="F25" i="11"/>
  <c r="D25" i="11"/>
  <c r="C25" i="11"/>
  <c r="B25" i="11"/>
  <c r="K24" i="11"/>
  <c r="I23" i="11"/>
  <c r="G23" i="11"/>
  <c r="F23" i="11"/>
  <c r="D23" i="11"/>
  <c r="C23" i="11"/>
  <c r="B23" i="11"/>
  <c r="Q22" i="11"/>
  <c r="I21" i="11"/>
  <c r="G21" i="11"/>
  <c r="F21" i="11"/>
  <c r="D21" i="11"/>
  <c r="C21" i="11"/>
  <c r="B21" i="11"/>
  <c r="K20" i="11"/>
  <c r="I19" i="11"/>
  <c r="G19" i="11"/>
  <c r="F19" i="11"/>
  <c r="D19" i="11"/>
  <c r="C19" i="11"/>
  <c r="B19" i="11"/>
  <c r="M18" i="11"/>
  <c r="I17" i="11"/>
  <c r="G17" i="11"/>
  <c r="F17" i="11"/>
  <c r="D17" i="11"/>
  <c r="C17" i="11"/>
  <c r="B17" i="11"/>
  <c r="U16" i="11"/>
  <c r="K16" i="11"/>
  <c r="U15" i="11"/>
  <c r="I15" i="11"/>
  <c r="G15" i="11"/>
  <c r="F15" i="11"/>
  <c r="D15" i="11"/>
  <c r="C15" i="11"/>
  <c r="B15" i="11"/>
  <c r="U14" i="11"/>
  <c r="O14" i="11"/>
  <c r="U13" i="11"/>
  <c r="I13" i="11"/>
  <c r="G13" i="11"/>
  <c r="F13" i="11"/>
  <c r="D13" i="11"/>
  <c r="C13" i="11"/>
  <c r="B13" i="11"/>
  <c r="U12" i="11"/>
  <c r="K12" i="11"/>
  <c r="U11" i="11"/>
  <c r="I11" i="11"/>
  <c r="G11" i="11"/>
  <c r="F11" i="11"/>
  <c r="D11" i="11"/>
  <c r="C11" i="11"/>
  <c r="B11" i="11"/>
  <c r="U10" i="11"/>
  <c r="M10" i="11"/>
  <c r="U9" i="11"/>
  <c r="I9" i="11"/>
  <c r="G9" i="11"/>
  <c r="F9" i="11"/>
  <c r="D9" i="11"/>
  <c r="C9" i="11"/>
  <c r="B9" i="11"/>
  <c r="U8" i="11"/>
  <c r="K8" i="11"/>
  <c r="U7" i="11"/>
  <c r="I7" i="11"/>
  <c r="G7" i="11"/>
  <c r="F7" i="11"/>
  <c r="D7" i="11"/>
  <c r="C7" i="11"/>
  <c r="B7" i="11"/>
  <c r="Q6" i="11"/>
  <c r="O6" i="11"/>
  <c r="M6" i="11"/>
  <c r="K6" i="11"/>
  <c r="F6" i="11"/>
  <c r="Y5" i="11"/>
  <c r="R4" i="11"/>
  <c r="G4" i="11"/>
  <c r="A4" i="11"/>
  <c r="Y3" i="11"/>
  <c r="E2" i="11"/>
  <c r="AH1" i="11"/>
  <c r="AG1" i="11"/>
  <c r="AF1" i="11"/>
  <c r="AE1" i="11"/>
  <c r="AD1" i="11"/>
  <c r="AC1" i="11"/>
  <c r="AB1" i="11"/>
  <c r="A1" i="11"/>
  <c r="R57" i="10"/>
  <c r="O57" i="10"/>
  <c r="F53" i="10"/>
  <c r="F52" i="10"/>
  <c r="F51" i="10"/>
  <c r="F50" i="10"/>
  <c r="I37" i="10"/>
  <c r="G37" i="10"/>
  <c r="F37" i="10"/>
  <c r="D37" i="10"/>
  <c r="C37" i="10"/>
  <c r="B37" i="10"/>
  <c r="K36" i="10"/>
  <c r="I35" i="10"/>
  <c r="G35" i="10"/>
  <c r="F35" i="10"/>
  <c r="D35" i="10"/>
  <c r="C35" i="10"/>
  <c r="B35" i="10"/>
  <c r="M34" i="10"/>
  <c r="I33" i="10"/>
  <c r="G33" i="10"/>
  <c r="F33" i="10"/>
  <c r="D33" i="10"/>
  <c r="C33" i="10"/>
  <c r="B33" i="10"/>
  <c r="K32" i="10"/>
  <c r="I31" i="10"/>
  <c r="G31" i="10"/>
  <c r="F31" i="10"/>
  <c r="D31" i="10"/>
  <c r="C31" i="10"/>
  <c r="B31" i="10"/>
  <c r="O30" i="10"/>
  <c r="I29" i="10"/>
  <c r="G29" i="10"/>
  <c r="F29" i="10"/>
  <c r="D29" i="10"/>
  <c r="C29" i="10"/>
  <c r="B29" i="10"/>
  <c r="K28" i="10"/>
  <c r="I27" i="10"/>
  <c r="G27" i="10"/>
  <c r="F27" i="10"/>
  <c r="D27" i="10"/>
  <c r="C27" i="10"/>
  <c r="B27" i="10"/>
  <c r="M26" i="10"/>
  <c r="I25" i="10"/>
  <c r="G25" i="10"/>
  <c r="F25" i="10"/>
  <c r="D25" i="10"/>
  <c r="C25" i="10"/>
  <c r="B25" i="10"/>
  <c r="K24" i="10"/>
  <c r="I23" i="10"/>
  <c r="G23" i="10"/>
  <c r="F23" i="10"/>
  <c r="D23" i="10"/>
  <c r="C23" i="10"/>
  <c r="B23" i="10"/>
  <c r="Q22" i="10"/>
  <c r="I21" i="10"/>
  <c r="G21" i="10"/>
  <c r="F21" i="10"/>
  <c r="D21" i="10"/>
  <c r="C21" i="10"/>
  <c r="B21" i="10"/>
  <c r="K20" i="10"/>
  <c r="I19" i="10"/>
  <c r="G19" i="10"/>
  <c r="F19" i="10"/>
  <c r="D19" i="10"/>
  <c r="C19" i="10"/>
  <c r="B19" i="10"/>
  <c r="M18" i="10"/>
  <c r="I17" i="10"/>
  <c r="G17" i="10"/>
  <c r="F17" i="10"/>
  <c r="D17" i="10"/>
  <c r="C17" i="10"/>
  <c r="B17" i="10"/>
  <c r="U16" i="10"/>
  <c r="K16" i="10"/>
  <c r="U15" i="10"/>
  <c r="I15" i="10"/>
  <c r="G15" i="10"/>
  <c r="F15" i="10"/>
  <c r="D15" i="10"/>
  <c r="C15" i="10"/>
  <c r="B15" i="10"/>
  <c r="U14" i="10"/>
  <c r="O14" i="10"/>
  <c r="U13" i="10"/>
  <c r="I13" i="10"/>
  <c r="G13" i="10"/>
  <c r="F13" i="10"/>
  <c r="D13" i="10"/>
  <c r="C13" i="10"/>
  <c r="B13" i="10"/>
  <c r="U12" i="10"/>
  <c r="K12" i="10"/>
  <c r="U11" i="10"/>
  <c r="I11" i="10"/>
  <c r="G11" i="10"/>
  <c r="F11" i="10"/>
  <c r="D11" i="10"/>
  <c r="C11" i="10"/>
  <c r="B11" i="10"/>
  <c r="U10" i="10"/>
  <c r="M10" i="10"/>
  <c r="U9" i="10"/>
  <c r="I9" i="10"/>
  <c r="G9" i="10"/>
  <c r="F9" i="10"/>
  <c r="D9" i="10"/>
  <c r="C9" i="10"/>
  <c r="B9" i="10"/>
  <c r="U8" i="10"/>
  <c r="K8" i="10"/>
  <c r="U7" i="10"/>
  <c r="I7" i="10"/>
  <c r="G7" i="10"/>
  <c r="F7" i="10"/>
  <c r="D7" i="10"/>
  <c r="C7" i="10"/>
  <c r="B7" i="10"/>
  <c r="Q6" i="10"/>
  <c r="O6" i="10"/>
  <c r="M6" i="10"/>
  <c r="K6" i="10"/>
  <c r="F6" i="10"/>
  <c r="Y5" i="10"/>
  <c r="R4" i="10"/>
  <c r="G4" i="10"/>
  <c r="A4" i="10"/>
  <c r="Y3" i="10"/>
  <c r="E2" i="10"/>
  <c r="AH1" i="10"/>
  <c r="AG1" i="10"/>
  <c r="AF1" i="10"/>
  <c r="AE1" i="10"/>
  <c r="AD1" i="10"/>
  <c r="AC1" i="10"/>
  <c r="AB1" i="10"/>
  <c r="A1" i="10"/>
  <c r="K53" i="197"/>
  <c r="R47" i="197"/>
  <c r="E47" i="197"/>
  <c r="E46" i="197"/>
  <c r="F43" i="197"/>
  <c r="C43" i="197"/>
  <c r="F41" i="197"/>
  <c r="C41" i="197"/>
  <c r="F39" i="197"/>
  <c r="C39" i="197"/>
  <c r="F37" i="197"/>
  <c r="C37" i="197"/>
  <c r="B34" i="197"/>
  <c r="B33" i="197"/>
  <c r="B32" i="197"/>
  <c r="B31" i="197"/>
  <c r="J30" i="197"/>
  <c r="H30" i="197"/>
  <c r="F30" i="197"/>
  <c r="D30" i="197"/>
  <c r="B28" i="197"/>
  <c r="B27" i="197"/>
  <c r="B26" i="197"/>
  <c r="B25" i="197"/>
  <c r="J24" i="197"/>
  <c r="H24" i="197"/>
  <c r="F24" i="197"/>
  <c r="D24" i="197"/>
  <c r="L21" i="197"/>
  <c r="I21" i="197"/>
  <c r="G21" i="197"/>
  <c r="E21" i="197"/>
  <c r="D21" i="197"/>
  <c r="C21" i="197"/>
  <c r="L19" i="197"/>
  <c r="I19" i="197"/>
  <c r="G19" i="197"/>
  <c r="E19" i="197"/>
  <c r="D19" i="197"/>
  <c r="C19" i="197"/>
  <c r="L17" i="197"/>
  <c r="I17" i="197"/>
  <c r="G17" i="197"/>
  <c r="E17" i="197"/>
  <c r="D17" i="197"/>
  <c r="C17" i="197"/>
  <c r="L15" i="197"/>
  <c r="I15" i="197"/>
  <c r="G15" i="197"/>
  <c r="E15" i="197"/>
  <c r="D15" i="197"/>
  <c r="C15" i="197"/>
  <c r="L13" i="197"/>
  <c r="I13" i="197"/>
  <c r="G13" i="197"/>
  <c r="E13" i="197"/>
  <c r="D13" i="197"/>
  <c r="C13" i="197"/>
  <c r="L11" i="197"/>
  <c r="I11" i="197"/>
  <c r="G11" i="197"/>
  <c r="E11" i="197"/>
  <c r="D11" i="197"/>
  <c r="C11" i="197"/>
  <c r="L9" i="197"/>
  <c r="I9" i="197"/>
  <c r="G9" i="197"/>
  <c r="E9" i="197"/>
  <c r="D9" i="197"/>
  <c r="C9" i="197"/>
  <c r="L7" i="197"/>
  <c r="I7" i="197"/>
  <c r="G7" i="197"/>
  <c r="E7" i="197"/>
  <c r="D7" i="197"/>
  <c r="C7" i="197"/>
  <c r="Y5" i="197"/>
  <c r="L4" i="197"/>
  <c r="E4" i="197"/>
  <c r="A4" i="197"/>
  <c r="Y3" i="197"/>
  <c r="E2" i="197"/>
  <c r="AK1" i="197"/>
  <c r="AJ1" i="197"/>
  <c r="AI1" i="197"/>
  <c r="AH1" i="197"/>
  <c r="AG1" i="197"/>
  <c r="AF1" i="197"/>
  <c r="AE1" i="197"/>
  <c r="AD1" i="197"/>
  <c r="AC1" i="197"/>
  <c r="AB1" i="197"/>
  <c r="A1" i="197"/>
  <c r="K49" i="86"/>
  <c r="R44" i="86"/>
  <c r="E43" i="86"/>
  <c r="E42" i="86"/>
  <c r="F38" i="86"/>
  <c r="C38" i="86"/>
  <c r="F36" i="86"/>
  <c r="C36" i="86"/>
  <c r="F34" i="86"/>
  <c r="C34" i="86"/>
  <c r="B31" i="86"/>
  <c r="B30" i="86"/>
  <c r="B29" i="86"/>
  <c r="B28" i="86"/>
  <c r="J27" i="86"/>
  <c r="H27" i="86"/>
  <c r="F27" i="86"/>
  <c r="D27" i="86"/>
  <c r="B25" i="86"/>
  <c r="B24" i="86"/>
  <c r="B23" i="86"/>
  <c r="H22" i="86"/>
  <c r="F22" i="86"/>
  <c r="D22" i="86"/>
  <c r="L19" i="86"/>
  <c r="I19" i="86"/>
  <c r="G19" i="86"/>
  <c r="E19" i="86"/>
  <c r="D19" i="86"/>
  <c r="C19" i="86"/>
  <c r="L17" i="86"/>
  <c r="I17" i="86"/>
  <c r="G17" i="86"/>
  <c r="E17" i="86"/>
  <c r="D17" i="86"/>
  <c r="C17" i="86"/>
  <c r="L15" i="86"/>
  <c r="I15" i="86"/>
  <c r="G15" i="86"/>
  <c r="E15" i="86"/>
  <c r="D15" i="86"/>
  <c r="C15" i="86"/>
  <c r="L13" i="86"/>
  <c r="I13" i="86"/>
  <c r="G13" i="86"/>
  <c r="E13" i="86"/>
  <c r="D13" i="86"/>
  <c r="C13" i="86"/>
  <c r="L11" i="86"/>
  <c r="I11" i="86"/>
  <c r="G11" i="86"/>
  <c r="E11" i="86"/>
  <c r="D11" i="86"/>
  <c r="C11" i="86"/>
  <c r="L9" i="86"/>
  <c r="I9" i="86"/>
  <c r="G9" i="86"/>
  <c r="E9" i="86"/>
  <c r="D9" i="86"/>
  <c r="C9" i="86"/>
  <c r="L7" i="86"/>
  <c r="I7" i="86"/>
  <c r="G7" i="86"/>
  <c r="E7" i="86"/>
  <c r="D7" i="86"/>
  <c r="C7" i="86"/>
  <c r="Y5" i="86"/>
  <c r="L4" i="86"/>
  <c r="E4" i="86"/>
  <c r="A4" i="86"/>
  <c r="Y3" i="86"/>
  <c r="E2" i="86"/>
  <c r="AK1" i="86"/>
  <c r="AJ1" i="86"/>
  <c r="AI1" i="86"/>
  <c r="AH1" i="86"/>
  <c r="AG1" i="86"/>
  <c r="AF1" i="86"/>
  <c r="AE1" i="86"/>
  <c r="AD1" i="86"/>
  <c r="AC1" i="86"/>
  <c r="AB1" i="86"/>
  <c r="A1" i="86"/>
  <c r="R47" i="90"/>
  <c r="K47" i="90"/>
  <c r="E41" i="90"/>
  <c r="E40" i="90"/>
  <c r="F36" i="90"/>
  <c r="C36" i="90"/>
  <c r="F34" i="90"/>
  <c r="C34" i="90"/>
  <c r="F32" i="90"/>
  <c r="C32" i="90"/>
  <c r="B30" i="90"/>
  <c r="B29" i="90"/>
  <c r="B28" i="90"/>
  <c r="H27" i="90"/>
  <c r="F27" i="90"/>
  <c r="D27" i="90"/>
  <c r="B25" i="90"/>
  <c r="B24" i="90"/>
  <c r="B23" i="90"/>
  <c r="H22" i="90"/>
  <c r="F22" i="90"/>
  <c r="D22" i="90"/>
  <c r="L17" i="90"/>
  <c r="I17" i="90"/>
  <c r="G17" i="90"/>
  <c r="E17" i="90"/>
  <c r="D17" i="90"/>
  <c r="C17" i="90"/>
  <c r="L15" i="90"/>
  <c r="I15" i="90"/>
  <c r="G15" i="90"/>
  <c r="E15" i="90"/>
  <c r="D15" i="90"/>
  <c r="C15" i="90"/>
  <c r="L13" i="90"/>
  <c r="I13" i="90"/>
  <c r="G13" i="90"/>
  <c r="E13" i="90"/>
  <c r="D13" i="90"/>
  <c r="C13" i="90"/>
  <c r="L11" i="90"/>
  <c r="I11" i="90"/>
  <c r="G11" i="90"/>
  <c r="E11" i="90"/>
  <c r="D11" i="90"/>
  <c r="C11" i="90"/>
  <c r="L9" i="90"/>
  <c r="I9" i="90"/>
  <c r="G9" i="90"/>
  <c r="E9" i="90"/>
  <c r="D9" i="90"/>
  <c r="C9" i="90"/>
  <c r="L7" i="90"/>
  <c r="I7" i="90"/>
  <c r="G7" i="90"/>
  <c r="E7" i="90"/>
  <c r="D7" i="90"/>
  <c r="C7" i="90"/>
  <c r="Y5" i="90"/>
  <c r="L4" i="90"/>
  <c r="E4" i="90"/>
  <c r="A4" i="90"/>
  <c r="Y3" i="90"/>
  <c r="E2" i="90"/>
  <c r="AK1" i="90"/>
  <c r="AJ1" i="90"/>
  <c r="AI1" i="90"/>
  <c r="AH1" i="90"/>
  <c r="AG1" i="90"/>
  <c r="AF1" i="90"/>
  <c r="AE1" i="90"/>
  <c r="AD1" i="90"/>
  <c r="AC1" i="90"/>
  <c r="AB1" i="90"/>
  <c r="A1" i="90"/>
  <c r="K41" i="87"/>
  <c r="B23" i="87"/>
  <c r="B22" i="87"/>
  <c r="B21" i="87"/>
  <c r="B20" i="87"/>
  <c r="B19" i="87"/>
  <c r="L18" i="87"/>
  <c r="J18" i="87"/>
  <c r="H18" i="87"/>
  <c r="F18" i="87"/>
  <c r="D18" i="87"/>
  <c r="L15" i="87"/>
  <c r="I15" i="87"/>
  <c r="G15" i="87"/>
  <c r="E15" i="87"/>
  <c r="D15" i="87"/>
  <c r="C15" i="87"/>
  <c r="L13" i="87"/>
  <c r="I13" i="87"/>
  <c r="G13" i="87"/>
  <c r="E13" i="87"/>
  <c r="D13" i="87"/>
  <c r="C13" i="87"/>
  <c r="L11" i="87"/>
  <c r="I11" i="87"/>
  <c r="G11" i="87"/>
  <c r="E11" i="87"/>
  <c r="D11" i="87"/>
  <c r="C11" i="87"/>
  <c r="L9" i="87"/>
  <c r="I9" i="87"/>
  <c r="G9" i="87"/>
  <c r="E9" i="87"/>
  <c r="D9" i="87"/>
  <c r="C9" i="87"/>
  <c r="L7" i="87"/>
  <c r="I7" i="87"/>
  <c r="G7" i="87"/>
  <c r="E7" i="87"/>
  <c r="D7" i="87"/>
  <c r="C7" i="87"/>
  <c r="Y5" i="87"/>
  <c r="L4" i="87"/>
  <c r="E4" i="87"/>
  <c r="A4" i="87"/>
  <c r="Y3" i="87"/>
  <c r="E2" i="87"/>
  <c r="AK1" i="87"/>
  <c r="AJ1" i="87"/>
  <c r="AI1" i="87"/>
  <c r="AH1" i="87"/>
  <c r="AG1" i="87"/>
  <c r="AF1" i="87"/>
  <c r="AE1" i="87"/>
  <c r="AD1" i="87"/>
  <c r="AC1" i="87"/>
  <c r="AB1" i="87"/>
  <c r="A1" i="87"/>
  <c r="K41" i="88"/>
  <c r="B22" i="88"/>
  <c r="B21" i="88"/>
  <c r="B20" i="88"/>
  <c r="B19" i="88"/>
  <c r="J18" i="88"/>
  <c r="H18" i="88"/>
  <c r="F18" i="88"/>
  <c r="D18" i="88"/>
  <c r="L13" i="88"/>
  <c r="I13" i="88"/>
  <c r="G13" i="88"/>
  <c r="E13" i="88"/>
  <c r="D13" i="88"/>
  <c r="C13" i="88"/>
  <c r="L11" i="88"/>
  <c r="I11" i="88"/>
  <c r="G11" i="88"/>
  <c r="E11" i="88"/>
  <c r="D11" i="88"/>
  <c r="C11" i="88"/>
  <c r="L9" i="88"/>
  <c r="I9" i="88"/>
  <c r="G9" i="88"/>
  <c r="E9" i="88"/>
  <c r="D9" i="88"/>
  <c r="C9" i="88"/>
  <c r="L7" i="88"/>
  <c r="I7" i="88"/>
  <c r="G7" i="88"/>
  <c r="E7" i="88"/>
  <c r="D7" i="88"/>
  <c r="C7" i="88"/>
  <c r="Y5" i="88"/>
  <c r="M4" i="88"/>
  <c r="E4" i="88"/>
  <c r="A4" i="88"/>
  <c r="Y3" i="88"/>
  <c r="E2" i="88"/>
  <c r="AK1" i="88"/>
  <c r="AJ1" i="88"/>
  <c r="AI1" i="88"/>
  <c r="AH1" i="88"/>
  <c r="AG1" i="88"/>
  <c r="AF1" i="88"/>
  <c r="AE1" i="88"/>
  <c r="AD1" i="88"/>
  <c r="AC1" i="88"/>
  <c r="AB1" i="88"/>
  <c r="A1" i="88"/>
  <c r="R62" i="412"/>
  <c r="O62" i="412"/>
  <c r="F56" i="412"/>
  <c r="F55" i="412"/>
  <c r="I21" i="412"/>
  <c r="G21" i="412"/>
  <c r="F21" i="412"/>
  <c r="D21" i="412"/>
  <c r="C21" i="412"/>
  <c r="B21" i="412"/>
  <c r="K20" i="412"/>
  <c r="I19" i="412"/>
  <c r="G19" i="412"/>
  <c r="F19" i="412"/>
  <c r="D19" i="412"/>
  <c r="C19" i="412"/>
  <c r="B19" i="412"/>
  <c r="M18" i="412"/>
  <c r="I17" i="412"/>
  <c r="G17" i="412"/>
  <c r="F17" i="412"/>
  <c r="D17" i="412"/>
  <c r="C17" i="412"/>
  <c r="B17" i="412"/>
  <c r="U16" i="412"/>
  <c r="K16" i="412"/>
  <c r="U15" i="412"/>
  <c r="I15" i="412"/>
  <c r="G15" i="412"/>
  <c r="F15" i="412"/>
  <c r="D15" i="412"/>
  <c r="C15" i="412"/>
  <c r="B15" i="412"/>
  <c r="U14" i="412"/>
  <c r="O14" i="412"/>
  <c r="U13" i="412"/>
  <c r="I13" i="412"/>
  <c r="G13" i="412"/>
  <c r="F13" i="412"/>
  <c r="D13" i="412"/>
  <c r="C13" i="412"/>
  <c r="B13" i="412"/>
  <c r="U12" i="412"/>
  <c r="K12" i="412"/>
  <c r="U11" i="412"/>
  <c r="I11" i="412"/>
  <c r="G11" i="412"/>
  <c r="F11" i="412"/>
  <c r="D11" i="412"/>
  <c r="C11" i="412"/>
  <c r="B11" i="412"/>
  <c r="U10" i="412"/>
  <c r="M10" i="412"/>
  <c r="U9" i="412"/>
  <c r="I9" i="412"/>
  <c r="G9" i="412"/>
  <c r="F9" i="412"/>
  <c r="D9" i="412"/>
  <c r="C9" i="412"/>
  <c r="B9" i="412"/>
  <c r="U8" i="412"/>
  <c r="K8" i="412"/>
  <c r="U7" i="412"/>
  <c r="I7" i="412"/>
  <c r="G7" i="412"/>
  <c r="F7" i="412"/>
  <c r="D7" i="412"/>
  <c r="C7" i="412"/>
  <c r="B7" i="412"/>
  <c r="O6" i="412"/>
  <c r="M6" i="412"/>
  <c r="K6" i="412"/>
  <c r="F6" i="412"/>
  <c r="Y5" i="412"/>
  <c r="R4" i="412"/>
  <c r="G4" i="412"/>
  <c r="A4" i="412"/>
  <c r="Y3" i="412"/>
  <c r="E2" i="412"/>
  <c r="AH1" i="412"/>
  <c r="AG1" i="412"/>
  <c r="AF1" i="412"/>
  <c r="AE1" i="412"/>
  <c r="AD1" i="412"/>
  <c r="AC1" i="412"/>
  <c r="AB1" i="412"/>
  <c r="A1" i="412"/>
  <c r="R57" i="408"/>
  <c r="O57" i="408"/>
  <c r="F53" i="408"/>
  <c r="F52" i="408"/>
  <c r="F51" i="408"/>
  <c r="F50" i="408"/>
  <c r="D37" i="408"/>
  <c r="C37" i="408"/>
  <c r="B37" i="408"/>
  <c r="I35" i="408"/>
  <c r="G35" i="408"/>
  <c r="F35" i="408"/>
  <c r="D35" i="408"/>
  <c r="C35" i="408"/>
  <c r="B35" i="408"/>
  <c r="M34" i="408"/>
  <c r="I33" i="408"/>
  <c r="G33" i="408"/>
  <c r="F33" i="408"/>
  <c r="D33" i="408"/>
  <c r="C33" i="408"/>
  <c r="B33" i="408"/>
  <c r="D31" i="408"/>
  <c r="C31" i="408"/>
  <c r="B31" i="408"/>
  <c r="O30" i="408"/>
  <c r="D29" i="408"/>
  <c r="C29" i="408"/>
  <c r="B29" i="408"/>
  <c r="K28" i="408"/>
  <c r="D27" i="408"/>
  <c r="C27" i="408"/>
  <c r="B27" i="408"/>
  <c r="M26" i="408"/>
  <c r="D25" i="408"/>
  <c r="C25" i="408"/>
  <c r="B25" i="408"/>
  <c r="D23" i="408"/>
  <c r="C23" i="408"/>
  <c r="B23" i="408"/>
  <c r="Q22" i="408"/>
  <c r="D21" i="408"/>
  <c r="C21" i="408"/>
  <c r="B21" i="408"/>
  <c r="D19" i="408"/>
  <c r="C19" i="408"/>
  <c r="B19" i="408"/>
  <c r="M18" i="408"/>
  <c r="D17" i="408"/>
  <c r="C17" i="408"/>
  <c r="B17" i="408"/>
  <c r="U16" i="408"/>
  <c r="U15" i="408"/>
  <c r="D15" i="408"/>
  <c r="C15" i="408"/>
  <c r="B15" i="408"/>
  <c r="U14" i="408"/>
  <c r="O14" i="408"/>
  <c r="U13" i="408"/>
  <c r="D13" i="408"/>
  <c r="C13" i="408"/>
  <c r="B13" i="408"/>
  <c r="U12" i="408"/>
  <c r="U11" i="408"/>
  <c r="D11" i="408"/>
  <c r="C11" i="408"/>
  <c r="B11" i="408"/>
  <c r="U10" i="408"/>
  <c r="M10" i="408"/>
  <c r="U9" i="408"/>
  <c r="I9" i="408"/>
  <c r="G9" i="408"/>
  <c r="F9" i="408"/>
  <c r="D9" i="408"/>
  <c r="C9" i="408"/>
  <c r="B9" i="408"/>
  <c r="U8" i="408"/>
  <c r="U7" i="408"/>
  <c r="D7" i="408"/>
  <c r="C7" i="408"/>
  <c r="B7" i="408"/>
  <c r="Q6" i="408"/>
  <c r="O6" i="408"/>
  <c r="M6" i="408"/>
  <c r="K6" i="408"/>
  <c r="F6" i="408"/>
  <c r="Y5" i="408"/>
  <c r="R4" i="408"/>
  <c r="G4" i="408"/>
  <c r="A4" i="408"/>
  <c r="Y3" i="408"/>
  <c r="E2" i="408"/>
  <c r="AH1" i="408"/>
  <c r="AG1" i="408"/>
  <c r="AF1" i="408"/>
  <c r="AE1" i="408"/>
  <c r="AD1" i="408"/>
  <c r="AC1" i="408"/>
  <c r="AB1" i="408"/>
  <c r="A1" i="408"/>
  <c r="K41" i="410"/>
  <c r="B23" i="410"/>
  <c r="B22" i="410"/>
  <c r="B21" i="410"/>
  <c r="B20" i="410"/>
  <c r="B19" i="410"/>
  <c r="L18" i="410"/>
  <c r="J18" i="410"/>
  <c r="H18" i="410"/>
  <c r="F18" i="410"/>
  <c r="D18" i="410"/>
  <c r="L15" i="410"/>
  <c r="D15" i="410"/>
  <c r="C15" i="410"/>
  <c r="L13" i="410"/>
  <c r="D13" i="410"/>
  <c r="C13" i="410"/>
  <c r="L11" i="410"/>
  <c r="D11" i="410"/>
  <c r="C11" i="410"/>
  <c r="L9" i="410"/>
  <c r="D9" i="410"/>
  <c r="C9" i="410"/>
  <c r="L7" i="410"/>
  <c r="D7" i="410"/>
  <c r="C7" i="410"/>
  <c r="Y5" i="410"/>
  <c r="L4" i="410"/>
  <c r="E4" i="410"/>
  <c r="A4" i="410"/>
  <c r="Y3" i="410"/>
  <c r="E2" i="410"/>
  <c r="AK1" i="410"/>
  <c r="AJ1" i="410"/>
  <c r="AI1" i="410"/>
  <c r="AH1" i="410"/>
  <c r="AG1" i="410"/>
  <c r="AF1" i="410"/>
  <c r="AE1" i="410"/>
  <c r="AD1" i="410"/>
  <c r="AC1" i="410"/>
  <c r="AB1" i="410"/>
  <c r="A1" i="410"/>
  <c r="K41" i="403"/>
  <c r="B22" i="403"/>
  <c r="B21" i="403"/>
  <c r="B20" i="403"/>
  <c r="B19" i="403"/>
  <c r="J18" i="403"/>
  <c r="H18" i="403"/>
  <c r="F18" i="403"/>
  <c r="D18" i="403"/>
  <c r="L13" i="403"/>
  <c r="D13" i="403"/>
  <c r="C13" i="403"/>
  <c r="L11" i="403"/>
  <c r="D11" i="403"/>
  <c r="C11" i="403"/>
  <c r="L9" i="403"/>
  <c r="D9" i="403"/>
  <c r="C9" i="403"/>
  <c r="L7" i="403"/>
  <c r="D7" i="403"/>
  <c r="C7" i="403"/>
  <c r="Y5" i="403"/>
  <c r="M4" i="403"/>
  <c r="E4" i="403"/>
  <c r="A4" i="403"/>
  <c r="Y3" i="403"/>
  <c r="E2" i="403"/>
  <c r="AK1" i="403"/>
  <c r="AJ1" i="403"/>
  <c r="AI1" i="403"/>
  <c r="AH1" i="403"/>
  <c r="AG1" i="403"/>
  <c r="AF1" i="403"/>
  <c r="AE1" i="403"/>
  <c r="AD1" i="403"/>
  <c r="AC1" i="403"/>
  <c r="AB1" i="403"/>
  <c r="A1" i="403"/>
  <c r="K41" i="401"/>
  <c r="B21" i="401"/>
  <c r="B20" i="401"/>
  <c r="B19" i="401"/>
  <c r="H18" i="401"/>
  <c r="F18" i="401"/>
  <c r="D18" i="401"/>
  <c r="L11" i="401"/>
  <c r="D11" i="401"/>
  <c r="C11" i="401"/>
  <c r="L9" i="401"/>
  <c r="D9" i="401"/>
  <c r="C9" i="401"/>
  <c r="L7" i="401"/>
  <c r="D7" i="401"/>
  <c r="C7" i="401"/>
  <c r="Y5" i="401"/>
  <c r="L4" i="401"/>
  <c r="E4" i="401"/>
  <c r="A4" i="401"/>
  <c r="Y3" i="401"/>
  <c r="E2" i="401"/>
  <c r="AK1" i="401"/>
  <c r="AJ1" i="401"/>
  <c r="AI1" i="401"/>
  <c r="AH1" i="401"/>
  <c r="AG1" i="401"/>
  <c r="AF1" i="401"/>
  <c r="AE1" i="401"/>
  <c r="AD1" i="401"/>
  <c r="AC1" i="401"/>
  <c r="AB1" i="401"/>
  <c r="A1" i="401"/>
  <c r="K41" i="361"/>
  <c r="B21" i="361"/>
  <c r="B20" i="361"/>
  <c r="B19" i="361"/>
  <c r="H18" i="361"/>
  <c r="F18" i="361"/>
  <c r="D18" i="361"/>
  <c r="L11" i="361"/>
  <c r="D11" i="361"/>
  <c r="C11" i="361"/>
  <c r="L9" i="361"/>
  <c r="D9" i="361"/>
  <c r="C9" i="361"/>
  <c r="L7" i="361"/>
  <c r="D7" i="361"/>
  <c r="C7" i="361"/>
  <c r="Y5" i="361"/>
  <c r="L4" i="361"/>
  <c r="E4" i="361"/>
  <c r="A4" i="361"/>
  <c r="Y3" i="361"/>
  <c r="E2" i="361"/>
  <c r="AK1" i="361"/>
  <c r="AJ1" i="361"/>
  <c r="AI1" i="361"/>
  <c r="AH1" i="361"/>
  <c r="AG1" i="361"/>
  <c r="AF1" i="361"/>
  <c r="AE1" i="361"/>
  <c r="AD1" i="361"/>
  <c r="AC1" i="361"/>
  <c r="AB1" i="361"/>
  <c r="A1" i="361"/>
  <c r="K41" i="397"/>
  <c r="B22" i="397"/>
  <c r="B21" i="397"/>
  <c r="B20" i="397"/>
  <c r="B19" i="397"/>
  <c r="J18" i="397"/>
  <c r="H18" i="397"/>
  <c r="F18" i="397"/>
  <c r="D18" i="397"/>
  <c r="L13" i="397"/>
  <c r="D13" i="397"/>
  <c r="C13" i="397"/>
  <c r="L11" i="397"/>
  <c r="D11" i="397"/>
  <c r="C11" i="397"/>
  <c r="L9" i="397"/>
  <c r="D9" i="397"/>
  <c r="C9" i="397"/>
  <c r="L7" i="397"/>
  <c r="D7" i="397"/>
  <c r="C7" i="397"/>
  <c r="Y5" i="397"/>
  <c r="M4" i="397"/>
  <c r="E4" i="397"/>
  <c r="A4" i="397"/>
  <c r="Y3" i="397"/>
  <c r="E2" i="397"/>
  <c r="AK1" i="397"/>
  <c r="AJ1" i="397"/>
  <c r="AI1" i="397"/>
  <c r="AH1" i="397"/>
  <c r="AG1" i="397"/>
  <c r="AF1" i="397"/>
  <c r="AE1" i="397"/>
  <c r="AD1" i="397"/>
  <c r="AC1" i="397"/>
  <c r="AB1" i="397"/>
  <c r="A1" i="397"/>
  <c r="R62" i="238"/>
  <c r="O62" i="238"/>
  <c r="F56" i="238"/>
  <c r="F55" i="238"/>
  <c r="I21" i="238"/>
  <c r="G21" i="238"/>
  <c r="F21" i="238"/>
  <c r="D21" i="238"/>
  <c r="C21" i="238"/>
  <c r="B21" i="238"/>
  <c r="K20" i="238"/>
  <c r="I19" i="238"/>
  <c r="G19" i="238"/>
  <c r="F19" i="238"/>
  <c r="D19" i="238"/>
  <c r="C19" i="238"/>
  <c r="B19" i="238"/>
  <c r="M18" i="238"/>
  <c r="I17" i="238"/>
  <c r="G17" i="238"/>
  <c r="F17" i="238"/>
  <c r="D17" i="238"/>
  <c r="C17" i="238"/>
  <c r="B17" i="238"/>
  <c r="U16" i="238"/>
  <c r="K16" i="238"/>
  <c r="U15" i="238"/>
  <c r="I15" i="238"/>
  <c r="G15" i="238"/>
  <c r="F15" i="238"/>
  <c r="D15" i="238"/>
  <c r="C15" i="238"/>
  <c r="B15" i="238"/>
  <c r="U14" i="238"/>
  <c r="O14" i="238"/>
  <c r="U13" i="238"/>
  <c r="I13" i="238"/>
  <c r="G13" i="238"/>
  <c r="F13" i="238"/>
  <c r="D13" i="238"/>
  <c r="C13" i="238"/>
  <c r="B13" i="238"/>
  <c r="U12" i="238"/>
  <c r="K12" i="238"/>
  <c r="U11" i="238"/>
  <c r="I11" i="238"/>
  <c r="G11" i="238"/>
  <c r="F11" i="238"/>
  <c r="D11" i="238"/>
  <c r="C11" i="238"/>
  <c r="B11" i="238"/>
  <c r="U10" i="238"/>
  <c r="M10" i="238"/>
  <c r="U9" i="238"/>
  <c r="I9" i="238"/>
  <c r="G9" i="238"/>
  <c r="F9" i="238"/>
  <c r="D9" i="238"/>
  <c r="C9" i="238"/>
  <c r="B9" i="238"/>
  <c r="U8" i="238"/>
  <c r="K8" i="238"/>
  <c r="U7" i="238"/>
  <c r="I7" i="238"/>
  <c r="G7" i="238"/>
  <c r="F7" i="238"/>
  <c r="D7" i="238"/>
  <c r="C7" i="238"/>
  <c r="B7" i="238"/>
  <c r="O6" i="238"/>
  <c r="M6" i="238"/>
  <c r="K6" i="238"/>
  <c r="F6" i="238"/>
  <c r="Y5" i="238"/>
  <c r="R4" i="238"/>
  <c r="G4" i="238"/>
  <c r="A4" i="238"/>
  <c r="Y3" i="238"/>
  <c r="E2" i="238"/>
  <c r="AH1" i="238"/>
  <c r="AG1" i="238"/>
  <c r="AF1" i="238"/>
  <c r="AE1" i="238"/>
  <c r="AD1" i="238"/>
  <c r="AC1" i="238"/>
  <c r="AB1" i="238"/>
  <c r="A1" i="238"/>
  <c r="R62" i="85"/>
  <c r="O62" i="85"/>
  <c r="F56" i="85"/>
  <c r="F55" i="85"/>
  <c r="D21" i="85"/>
  <c r="C21" i="85"/>
  <c r="B21" i="85"/>
  <c r="K20" i="85"/>
  <c r="D19" i="85"/>
  <c r="C19" i="85"/>
  <c r="B19" i="85"/>
  <c r="M18" i="85"/>
  <c r="D17" i="85"/>
  <c r="C17" i="85"/>
  <c r="B17" i="85"/>
  <c r="U16" i="85"/>
  <c r="K16" i="85"/>
  <c r="U15" i="85"/>
  <c r="D15" i="85"/>
  <c r="C15" i="85"/>
  <c r="B15" i="85"/>
  <c r="U14" i="85"/>
  <c r="O14" i="85"/>
  <c r="U13" i="85"/>
  <c r="D13" i="85"/>
  <c r="C13" i="85"/>
  <c r="B13" i="85"/>
  <c r="U12" i="85"/>
  <c r="K12" i="85"/>
  <c r="U11" i="85"/>
  <c r="D11" i="85"/>
  <c r="C11" i="85"/>
  <c r="B11" i="85"/>
  <c r="U10" i="85"/>
  <c r="M10" i="85"/>
  <c r="U9" i="85"/>
  <c r="D9" i="85"/>
  <c r="C9" i="85"/>
  <c r="B9" i="85"/>
  <c r="U8" i="85"/>
  <c r="K8" i="85"/>
  <c r="U7" i="85"/>
  <c r="D7" i="85"/>
  <c r="C7" i="85"/>
  <c r="B7" i="85"/>
  <c r="O6" i="85"/>
  <c r="M6" i="85"/>
  <c r="K6" i="85"/>
  <c r="F6" i="85"/>
  <c r="Y5" i="85"/>
  <c r="Y3" i="85"/>
  <c r="E2" i="85"/>
  <c r="AH1" i="85"/>
  <c r="AG1" i="85"/>
  <c r="AF1" i="85"/>
  <c r="AE1" i="85"/>
  <c r="AD1" i="85"/>
  <c r="AC1" i="85"/>
  <c r="AB1" i="85"/>
  <c r="A1" i="85"/>
  <c r="K41" i="392"/>
  <c r="B21" i="392"/>
  <c r="B20" i="392"/>
  <c r="B19" i="392"/>
  <c r="H18" i="392"/>
  <c r="F18" i="392"/>
  <c r="D18" i="392"/>
  <c r="L11" i="392"/>
  <c r="D11" i="392"/>
  <c r="C11" i="392"/>
  <c r="L9" i="392"/>
  <c r="D9" i="392"/>
  <c r="C9" i="392"/>
  <c r="L7" i="392"/>
  <c r="D7" i="392"/>
  <c r="C7" i="392"/>
  <c r="Y5" i="392"/>
  <c r="L4" i="392"/>
  <c r="E4" i="392"/>
  <c r="A4" i="392"/>
  <c r="Y3" i="392"/>
  <c r="E2" i="392"/>
  <c r="AK1" i="392"/>
  <c r="AJ1" i="392"/>
  <c r="AI1" i="392"/>
  <c r="AH1" i="392"/>
  <c r="AG1" i="392"/>
  <c r="AF1" i="392"/>
  <c r="AE1" i="392"/>
  <c r="AD1" i="392"/>
  <c r="AC1" i="392"/>
  <c r="AB1" i="392"/>
  <c r="A1" i="392"/>
  <c r="K41" i="89"/>
  <c r="B21" i="89"/>
  <c r="B20" i="89"/>
  <c r="B19" i="89"/>
  <c r="H18" i="89"/>
  <c r="F18" i="89"/>
  <c r="D18" i="89"/>
  <c r="L11" i="89"/>
  <c r="D11" i="89"/>
  <c r="C11" i="89"/>
  <c r="L9" i="89"/>
  <c r="D9" i="89"/>
  <c r="C9" i="89"/>
  <c r="L7" i="89"/>
  <c r="D7" i="89"/>
  <c r="C7" i="89"/>
  <c r="Y5" i="89"/>
  <c r="L4" i="89"/>
  <c r="E4" i="89"/>
  <c r="A4" i="89"/>
  <c r="Y3" i="89"/>
  <c r="E2" i="89"/>
  <c r="AK1" i="89"/>
  <c r="AJ1" i="89"/>
  <c r="AI1" i="89"/>
  <c r="AH1" i="89"/>
  <c r="AG1" i="89"/>
  <c r="AF1" i="89"/>
  <c r="AE1" i="89"/>
  <c r="AD1" i="89"/>
  <c r="AC1" i="89"/>
  <c r="AB1" i="89"/>
  <c r="A1"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8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1900-000001000000}">
      <text>
        <r>
          <rPr>
            <b/>
            <sz val="8"/>
            <color indexed="8"/>
            <rFont val="Tahoma"/>
            <family val="2"/>
            <charset val="238"/>
          </rPr>
          <t>A játékos végső elfogadási státusza:
QA= Direkt elfogadva
WC=Szabad kártyás
Üres=nincs a táblában</t>
        </r>
      </text>
    </comment>
    <comment ref="O6" authorId="0" shapeId="0" xr:uid="{00000000-0006-0000-1900-000002000000}">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A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B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D00-000001000000}">
      <text>
        <r>
          <rPr>
            <b/>
            <sz val="8"/>
            <color indexed="8"/>
            <rFont val="Tahoma"/>
            <family val="2"/>
            <charset val="238"/>
          </rPr>
          <t>Játékos végső elfogadási státusza:
DA= Főtáblára elfogadva
WC=Szabadkártyás
SE=Különleges státusz
Q=Selejtezőből
LL=Szerencsés vesztes
Üres=Nincs a táblán</t>
        </r>
      </text>
    </comment>
    <comment ref="Q6" authorId="0" shapeId="0" xr:uid="{00000000-0006-0000-1D00-000002000000}">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5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7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8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9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2A00-000001000000}">
      <text>
        <r>
          <rPr>
            <b/>
            <sz val="8"/>
            <color indexed="8"/>
            <rFont val="Tahoma"/>
            <family val="2"/>
            <charset val="238"/>
          </rPr>
          <t>A játékos végső elfogadási státusza:
QA= Direkt elfogadva
WC=Szabad kártyás
Üres=nincs a táblában</t>
        </r>
      </text>
    </comment>
    <comment ref="O6" authorId="0" shapeId="0" xr:uid="{00000000-0006-0000-2A00-000002000000}">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E00-000001000000}">
      <text>
        <r>
          <rPr>
            <b/>
            <sz val="8"/>
            <color indexed="8"/>
            <rFont val="Tahoma"/>
            <family val="2"/>
            <charset val="238"/>
          </rPr>
          <t>Játékos végső elfogadási státusza:
DA= Főtáblára elfogadva
WC=Szabadkártyás
SE=Különleges státusz
Q=Selejtezőből
LL=Szerencsés vesztes
Üres=Nincs a táblán</t>
        </r>
      </text>
    </comment>
    <comment ref="Q6" authorId="0" shapeId="0" xr:uid="{00000000-0006-0000-2E00-000002000000}">
      <text>
        <r>
          <rPr>
            <b/>
            <sz val="8"/>
            <color indexed="8"/>
            <rFont val="Tahoma"/>
            <family val="2"/>
            <charset val="238"/>
          </rPr>
          <t>Amikor kész a kiemelési lista töltsd ki a kiemeléseket 1,2,3,4,…
A ki nem emelteknél hagyd üresen!</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8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B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C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D00-000001000000}">
      <text>
        <r>
          <rPr>
            <b/>
            <sz val="8"/>
            <color indexed="8"/>
            <rFont val="Tahoma"/>
            <family val="2"/>
            <charset val="238"/>
          </rPr>
          <t>A játékos végső elfogadási státusza:
QA= Direkt elfogadva
WC=Szabad kártyás
Üres=nincs a táblában</t>
        </r>
      </text>
    </comment>
    <comment ref="O6" authorId="0" shapeId="0" xr:uid="{00000000-0006-0000-3D00-000002000000}">
      <text>
        <r>
          <rPr>
            <b/>
            <sz val="8"/>
            <color indexed="8"/>
            <rFont val="Tahoma"/>
            <family val="2"/>
            <charset val="238"/>
          </rPr>
          <t>Amikor kész a kiemelési lista töltsd ki a kiemeléseket 1,2,3,4,…
A ki nem emelteknél hagyd üresen!</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4100-000001000000}">
      <text>
        <r>
          <rPr>
            <b/>
            <sz val="8"/>
            <color indexed="8"/>
            <rFont val="Tahoma"/>
            <family val="2"/>
            <charset val="238"/>
          </rPr>
          <t>Játékos végső elfogadási státusza:
DA= Főtáblára elfogadva
WC=Szabadkártyás
SE=Különleges státusz
Q=Selejtezőből
LL=Szerencsés vesztes
Üres=Nincs a táblán</t>
        </r>
      </text>
    </comment>
    <comment ref="Q6" authorId="0" shapeId="0" xr:uid="{00000000-0006-0000-4100-000002000000}">
      <text>
        <r>
          <rPr>
            <b/>
            <sz val="8"/>
            <color indexed="8"/>
            <rFont val="Tahoma"/>
            <family val="2"/>
            <charset val="238"/>
          </rPr>
          <t>Amikor kész a kiemelési lista töltsd ki a kiemeléseket 1,2,3,4,…
A ki nem emelteknél hagyd üresen!</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C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B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F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5000-000001000000}">
      <text>
        <r>
          <rPr>
            <b/>
            <sz val="8"/>
            <color indexed="8"/>
            <rFont val="Tahoma"/>
            <family val="2"/>
            <charset val="238"/>
          </rPr>
          <t>A játékos végső elfogadási státusza:
QA= Direkt elfogadva
WC=Szabad kártyás
Üres=nincs a táblában</t>
        </r>
      </text>
    </comment>
    <comment ref="O6" authorId="0" shapeId="0" xr:uid="{00000000-0006-0000-5000-000002000000}">
      <text>
        <r>
          <rPr>
            <b/>
            <sz val="8"/>
            <color indexed="8"/>
            <rFont val="Tahoma"/>
            <family val="2"/>
            <charset val="238"/>
          </rPr>
          <t>Amikor kész a kiemelési lista töltsd ki a kiemeléseket 1,2,3,4,…
A ki nem emelteknél hagyd üresen!</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2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400-000001000000}">
      <text>
        <r>
          <rPr>
            <b/>
            <sz val="8"/>
            <color indexed="8"/>
            <rFont val="Tahoma"/>
            <family val="2"/>
            <charset val="238"/>
          </rPr>
          <t>Játékos végső elfogadási státusza:
DA= Főtáblára elfogadva
WC=Szabadkártyás
SE=Különleges státusz
Q=Selejtezőből
LL=Szerencsés vesztes
Üres=Nincs a táblán</t>
        </r>
      </text>
    </comment>
    <comment ref="Q6" authorId="0" shapeId="0" xr:uid="{00000000-0006-0000-5400-000002000000}">
      <text>
        <r>
          <rPr>
            <b/>
            <sz val="8"/>
            <color indexed="8"/>
            <rFont val="Tahoma"/>
            <family val="2"/>
            <charset val="238"/>
          </rPr>
          <t>Amikor kész a kiemelési lista töltsd ki a kiemeléseket 1,2,3,4,…
A ki nem emelteknél hagyd üresen!</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E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1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2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4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6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7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sharedStrings.xml><?xml version="1.0" encoding="utf-8"?>
<sst xmlns="http://schemas.openxmlformats.org/spreadsheetml/2006/main" count="8092" uniqueCount="503">
  <si>
    <t>Magyar verseny táblakészítő</t>
  </si>
  <si>
    <t>Ezt az oldalt soha ne töröld le !!!</t>
  </si>
  <si>
    <t>Töltsd ki a zöld mezőket!</t>
  </si>
  <si>
    <t>A verseny neve:</t>
  </si>
  <si>
    <t>Bács-Kiskun megyei Tenisz Diákolimpia</t>
  </si>
  <si>
    <t>Versenyszám 1</t>
  </si>
  <si>
    <t>Versenyszám 2</t>
  </si>
  <si>
    <t>Versenyszám 3</t>
  </si>
  <si>
    <t>Versenyszám 4</t>
  </si>
  <si>
    <t>Versenyszám 5</t>
  </si>
  <si>
    <t>A verseny dátuma (éééé.hh.nn)</t>
  </si>
  <si>
    <t>Város</t>
  </si>
  <si>
    <t>Versenybíró:</t>
  </si>
  <si>
    <t>2026.05.12</t>
  </si>
  <si>
    <t>Baja</t>
  </si>
  <si>
    <t xml:space="preserve">  </t>
  </si>
  <si>
    <t>Orvos neve:</t>
  </si>
  <si>
    <t>Verseny rendezője:</t>
  </si>
  <si>
    <t>Versenyigazgató</t>
  </si>
  <si>
    <t>Bajai Tenisz Klub</t>
  </si>
  <si>
    <t>Pestuka Szilvia</t>
  </si>
  <si>
    <t>2026. május 12 (kedd)</t>
  </si>
  <si>
    <t xml:space="preserve">Érdeklődni:  20/ 942-4478 </t>
  </si>
  <si>
    <t>Előre tervezett</t>
  </si>
  <si>
    <t>Pályára ment</t>
  </si>
  <si>
    <t>versenyszám</t>
  </si>
  <si>
    <t>pálya</t>
  </si>
  <si>
    <t>eredmény</t>
  </si>
  <si>
    <t>09:00</t>
  </si>
  <si>
    <t>7 fiú A</t>
  </si>
  <si>
    <t>Horváth Döme</t>
  </si>
  <si>
    <t>Kazy Levente</t>
  </si>
  <si>
    <t>Gáyer Zsombor</t>
  </si>
  <si>
    <t>Fazekas Gábor</t>
  </si>
  <si>
    <t>7 fiú B</t>
  </si>
  <si>
    <t>Nagy Viktor</t>
  </si>
  <si>
    <t>Szabó Gáspár</t>
  </si>
  <si>
    <t>Medveczky Ákos</t>
  </si>
  <si>
    <t>Dorogi Márk</t>
  </si>
  <si>
    <t>Mészáros Ábel</t>
  </si>
  <si>
    <t>Tutuc Dávid</t>
  </si>
  <si>
    <t>5 lány B</t>
  </si>
  <si>
    <t>Walter Petra</t>
  </si>
  <si>
    <t>Molnár Hanna</t>
  </si>
  <si>
    <t>Keresztesi Zsófia</t>
  </si>
  <si>
    <t>Balogh Flóra</t>
  </si>
  <si>
    <t>6 lány B</t>
  </si>
  <si>
    <t>Páncsics Lili</t>
  </si>
  <si>
    <t>Balla Jázmin</t>
  </si>
  <si>
    <t>09:50</t>
  </si>
  <si>
    <t>Répánszki Hanna</t>
  </si>
  <si>
    <t>Erdősi Zóra</t>
  </si>
  <si>
    <t>5 fiú B</t>
  </si>
  <si>
    <t>Réczi Levente</t>
  </si>
  <si>
    <t>Kovács-Danis Örs</t>
  </si>
  <si>
    <t>Nagy Máté</t>
  </si>
  <si>
    <t>Pilisi Milán</t>
  </si>
  <si>
    <t>Pintér Hunor</t>
  </si>
  <si>
    <t>Földvári Ákos</t>
  </si>
  <si>
    <t>Bárdi Dávid</t>
  </si>
  <si>
    <t>Filákovity Mirkó</t>
  </si>
  <si>
    <t>6 lány A</t>
  </si>
  <si>
    <t>Ábrahám Fanni</t>
  </si>
  <si>
    <t>Blum Hanna</t>
  </si>
  <si>
    <t>6 fiú B</t>
  </si>
  <si>
    <t>Stefánovics Zsombor</t>
  </si>
  <si>
    <t>Marusa Márton</t>
  </si>
  <si>
    <t>5 fiú A</t>
  </si>
  <si>
    <t>Kecskeméti Balázs</t>
  </si>
  <si>
    <t>Rekedt-Nagy Zoltán</t>
  </si>
  <si>
    <t>10:40</t>
  </si>
  <si>
    <t>3 lány B</t>
  </si>
  <si>
    <t>Móczár Hédi</t>
  </si>
  <si>
    <t>Walter Nóra</t>
  </si>
  <si>
    <t>Domján Gergely</t>
  </si>
  <si>
    <t>Ferenczi Zalán</t>
  </si>
  <si>
    <t>Nagy Viktor / Szabó Gáspár</t>
  </si>
  <si>
    <t>Rádi Zénó</t>
  </si>
  <si>
    <t>Erdélyi Balázs</t>
  </si>
  <si>
    <t>Medveczky Ákos / Dorogi Márk</t>
  </si>
  <si>
    <t>Mészáros Ábel / Tutuc Dávid</t>
  </si>
  <si>
    <t>Hóman Dániel</t>
  </si>
  <si>
    <t>Csontos Dávid</t>
  </si>
  <si>
    <t>11:30</t>
  </si>
  <si>
    <t>elődöntő</t>
  </si>
  <si>
    <t>Rekedt-Nagy Panni</t>
  </si>
  <si>
    <t>Borszéki Zsombor</t>
  </si>
  <si>
    <t>Molnár Domán</t>
  </si>
  <si>
    <t>12:20</t>
  </si>
  <si>
    <t>Szalai Lana</t>
  </si>
  <si>
    <t>5 fiú B vígasz</t>
  </si>
  <si>
    <t>7 fiú B vígasz</t>
  </si>
  <si>
    <t>13:10</t>
  </si>
  <si>
    <t>döntő</t>
  </si>
  <si>
    <t>14:00</t>
  </si>
  <si>
    <t xml:space="preserve">7 fiú B </t>
  </si>
  <si>
    <t>14:50</t>
  </si>
  <si>
    <t>Egyéni főtábla</t>
  </si>
  <si>
    <t/>
  </si>
  <si>
    <t>Versenyszám:</t>
  </si>
  <si>
    <t>A</t>
  </si>
  <si>
    <t>Dátum</t>
  </si>
  <si>
    <t>Kategória</t>
  </si>
  <si>
    <t>Versenybíró</t>
  </si>
  <si>
    <t>1 FORDULÓ</t>
  </si>
  <si>
    <t>B - C</t>
  </si>
  <si>
    <t>I</t>
  </si>
  <si>
    <t>2 FORDULÓ</t>
  </si>
  <si>
    <t>C - A</t>
  </si>
  <si>
    <t>II</t>
  </si>
  <si>
    <t>kiem</t>
  </si>
  <si>
    <t>kódszám</t>
  </si>
  <si>
    <t>Rangsor</t>
  </si>
  <si>
    <t>Vezetéknév</t>
  </si>
  <si>
    <t>Keresztnév</t>
  </si>
  <si>
    <t>Egyesület</t>
  </si>
  <si>
    <t>Helyezés</t>
  </si>
  <si>
    <t>Pontszám</t>
  </si>
  <si>
    <t>Bónusz</t>
  </si>
  <si>
    <t>3 FORDULÓ</t>
  </si>
  <si>
    <t>A - B</t>
  </si>
  <si>
    <t>III</t>
  </si>
  <si>
    <t>IV</t>
  </si>
  <si>
    <t>Szalai</t>
  </si>
  <si>
    <t>Lana</t>
  </si>
  <si>
    <t>Kiskunfélegyháza</t>
  </si>
  <si>
    <t>V</t>
  </si>
  <si>
    <t>VI</t>
  </si>
  <si>
    <t>B</t>
  </si>
  <si>
    <t>Móczár</t>
  </si>
  <si>
    <t>Hédi Anna</t>
  </si>
  <si>
    <t>VII</t>
  </si>
  <si>
    <t>VIII</t>
  </si>
  <si>
    <t>C</t>
  </si>
  <si>
    <t>Walter</t>
  </si>
  <si>
    <t>Nóra</t>
  </si>
  <si>
    <t>Kecskemét</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</si>
  <si>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</si>
  <si>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</si>
  <si>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</si>
  <si>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</si>
  <si>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</si>
  <si>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</si>
  <si>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</si>
  <si>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</si>
  <si>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</si>
  <si>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</si>
  <si>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</si>
  <si>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</si>
  <si>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</si>
  <si>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</si>
  <si>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</si>
  <si>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</si>
  <si>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</si>
  <si>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</si>
  <si>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</si>
  <si>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</si>
  <si>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</si>
  <si>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Molnár</t>
  </si>
  <si>
    <t>Domán</t>
  </si>
  <si>
    <t>Kecskeméti</t>
  </si>
  <si>
    <t>Balázs</t>
  </si>
  <si>
    <t>Rekedt-Nagy</t>
  </si>
  <si>
    <t>Zoltán</t>
  </si>
  <si>
    <t>St.</t>
  </si>
  <si>
    <t>kód</t>
  </si>
  <si>
    <t>Kiem</t>
  </si>
  <si>
    <t>Családi név</t>
  </si>
  <si>
    <t>2. forduló</t>
  </si>
  <si>
    <t>Döntő</t>
  </si>
  <si>
    <t>Győztes</t>
  </si>
  <si>
    <t>Réczi</t>
  </si>
  <si>
    <t>Levente</t>
  </si>
  <si>
    <t>Umpire</t>
  </si>
  <si>
    <t>Kovács-Danis</t>
  </si>
  <si>
    <t>Örs</t>
  </si>
  <si>
    <t>Nagy</t>
  </si>
  <si>
    <t>Máté</t>
  </si>
  <si>
    <t>Pilisi</t>
  </si>
  <si>
    <t>Milán</t>
  </si>
  <si>
    <t>Pintér</t>
  </si>
  <si>
    <t>Hunor</t>
  </si>
  <si>
    <t>Földvári</t>
  </si>
  <si>
    <t>Ákos</t>
  </si>
  <si>
    <t>Bárdi</t>
  </si>
  <si>
    <t>Dávid</t>
  </si>
  <si>
    <t>Filákovity</t>
  </si>
  <si>
    <t>Mirkó</t>
  </si>
  <si>
    <t>A -D</t>
  </si>
  <si>
    <t>D - B</t>
  </si>
  <si>
    <t>C - D</t>
  </si>
  <si>
    <t>Keresztesi</t>
  </si>
  <si>
    <t>Zsófia</t>
  </si>
  <si>
    <t>Petra</t>
  </si>
  <si>
    <t xml:space="preserve">Molnár </t>
  </si>
  <si>
    <t>Hanna</t>
  </si>
  <si>
    <t>D</t>
  </si>
  <si>
    <t xml:space="preserve">Balogh </t>
  </si>
  <si>
    <t>Flóra</t>
  </si>
  <si>
    <t>Borszéki</t>
  </si>
  <si>
    <t>Zsombor</t>
  </si>
  <si>
    <t>Stefánovics</t>
  </si>
  <si>
    <t>Zsombor Levente</t>
  </si>
  <si>
    <t>Marusa</t>
  </si>
  <si>
    <t>Márton</t>
  </si>
  <si>
    <t>Panni</t>
  </si>
  <si>
    <t>Ábrahám</t>
  </si>
  <si>
    <t>Fanni</t>
  </si>
  <si>
    <t>Blum</t>
  </si>
  <si>
    <t>Bácsalmás</t>
  </si>
  <si>
    <t>Répánszki</t>
  </si>
  <si>
    <t>Páncsics</t>
  </si>
  <si>
    <t>Lili</t>
  </si>
  <si>
    <t>Balla</t>
  </si>
  <si>
    <t>Jázmin</t>
  </si>
  <si>
    <r>
      <rPr>
        <sz val="10"/>
        <rFont val="Arial"/>
        <charset val="238"/>
      </rPr>
      <t>Erd</t>
    </r>
    <r>
      <rPr>
        <sz val="10"/>
        <rFont val="MS Gothic"/>
        <charset val="238"/>
      </rPr>
      <t>ő</t>
    </r>
    <r>
      <rPr>
        <sz val="10"/>
        <rFont val="Arial"/>
        <charset val="238"/>
      </rPr>
      <t>si</t>
    </r>
  </si>
  <si>
    <t>Zóra</t>
  </si>
  <si>
    <t>B - E</t>
  </si>
  <si>
    <t>E - A</t>
  </si>
  <si>
    <t>A - D</t>
  </si>
  <si>
    <t>Domján</t>
  </si>
  <si>
    <t>Gergely Zsolt</t>
  </si>
  <si>
    <t>4 FORDULÓ</t>
  </si>
  <si>
    <t>D - E</t>
  </si>
  <si>
    <t>5 FORDULÓ</t>
  </si>
  <si>
    <t>E - C</t>
  </si>
  <si>
    <t xml:space="preserve">Horváth </t>
  </si>
  <si>
    <t>Döme</t>
  </si>
  <si>
    <t xml:space="preserve">Gáyer </t>
  </si>
  <si>
    <t>Fazekas</t>
  </si>
  <si>
    <t>Gábor</t>
  </si>
  <si>
    <t>E</t>
  </si>
  <si>
    <t>Kazy</t>
  </si>
  <si>
    <t>Levente Mór</t>
  </si>
  <si>
    <t>CU</t>
  </si>
  <si>
    <t>Elődöntők</t>
  </si>
  <si>
    <t xml:space="preserve">Ferenczi </t>
  </si>
  <si>
    <t>Zalán</t>
  </si>
  <si>
    <t>Ferenczi</t>
  </si>
  <si>
    <t>Viktor</t>
  </si>
  <si>
    <t>Szabó</t>
  </si>
  <si>
    <t>Gáspár</t>
  </si>
  <si>
    <t>Rádi</t>
  </si>
  <si>
    <t>Zénó</t>
  </si>
  <si>
    <t>Erdélyi</t>
  </si>
  <si>
    <t>Medveczky</t>
  </si>
  <si>
    <t>Dorogi</t>
  </si>
  <si>
    <t>Márk</t>
  </si>
  <si>
    <t>Mészáros</t>
  </si>
  <si>
    <t>Ábel</t>
  </si>
  <si>
    <t>Tutuc</t>
  </si>
  <si>
    <t>Hóman</t>
  </si>
  <si>
    <t>Dániel</t>
  </si>
  <si>
    <t>Csontos</t>
  </si>
  <si>
    <t>Bálint</t>
  </si>
  <si>
    <t>E - F</t>
  </si>
  <si>
    <t>F - D</t>
  </si>
  <si>
    <t>F</t>
  </si>
  <si>
    <t>vs.</t>
  </si>
  <si>
    <t>3. hely</t>
  </si>
  <si>
    <t>5. hely</t>
  </si>
  <si>
    <t>D - G</t>
  </si>
  <si>
    <t>G - E</t>
  </si>
  <si>
    <t>F - E</t>
  </si>
  <si>
    <t>G</t>
  </si>
  <si>
    <t>F - G</t>
  </si>
  <si>
    <t>E - H</t>
  </si>
  <si>
    <t>H - F</t>
  </si>
  <si>
    <t>G - H</t>
  </si>
  <si>
    <t>H</t>
  </si>
  <si>
    <t>7. hely</t>
  </si>
  <si>
    <t>Negyeddöntők</t>
  </si>
  <si>
    <t>Győztes:</t>
  </si>
  <si>
    <t>3. forduló</t>
  </si>
  <si>
    <t>9</t>
  </si>
  <si>
    <t>10</t>
  </si>
  <si>
    <t>11</t>
  </si>
  <si>
    <t>12</t>
  </si>
  <si>
    <t>13</t>
  </si>
  <si>
    <t>14</t>
  </si>
  <si>
    <t>15</t>
  </si>
  <si>
    <t>16</t>
  </si>
  <si>
    <t>Döntős 1.</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</si>
  <si>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</si>
  <si>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</si>
  <si>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</si>
  <si>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</si>
  <si>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</si>
  <si>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</si>
  <si>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</si>
  <si>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</si>
  <si>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</si>
  <si>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</si>
  <si>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</si>
  <si>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</si>
  <si>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</si>
  <si>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</si>
  <si>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</si>
  <si>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</si>
  <si>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</si>
  <si>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</si>
  <si>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</si>
  <si>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</si>
  <si>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</si>
  <si>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</si>
  <si>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</si>
  <si>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</si>
  <si>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</si>
  <si>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</si>
  <si>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</si>
  <si>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</si>
  <si>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</si>
  <si>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</si>
  <si>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</si>
  <si>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</si>
  <si>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Döntős 2.</t>
  </si>
  <si>
    <t>49</t>
  </si>
  <si>
    <t>50</t>
  </si>
  <si>
    <t>51</t>
  </si>
  <si>
    <t>52</t>
  </si>
  <si>
    <t>53</t>
  </si>
  <si>
    <t>54</t>
  </si>
  <si>
    <t>55</t>
  </si>
  <si>
    <t>56</t>
  </si>
  <si>
    <t>57</t>
  </si>
  <si>
    <t>58</t>
  </si>
  <si>
    <t>59</t>
  </si>
  <si>
    <t>60</t>
  </si>
  <si>
    <t>61</t>
  </si>
  <si>
    <t>62</t>
  </si>
  <si>
    <t>63</t>
  </si>
  <si>
    <t>64</t>
  </si>
  <si>
    <t>PÁROS FŐTÁBLA</t>
  </si>
  <si>
    <t>ELŐKÉSZÍTÉS</t>
  </si>
  <si>
    <t>NE TÖRÖLD LE EZT AZ OLDALT!  A helyes NÉVSORRA FIGYELJ oda!</t>
  </si>
  <si>
    <t>1. JÁTÉKOS</t>
  </si>
  <si>
    <t>2. JÁTÉKOS</t>
  </si>
  <si>
    <t>Páros</t>
  </si>
  <si>
    <t>Ssz.</t>
  </si>
  <si>
    <t>Kódszám</t>
  </si>
  <si>
    <t>1. játékos ranglista</t>
  </si>
  <si>
    <t>Aláírás</t>
  </si>
  <si>
    <t>2. játékos ranglista</t>
  </si>
  <si>
    <t>Elfogadási státusz
DA,WC, A</t>
  </si>
  <si>
    <t>Páros egyesített rangsora</t>
  </si>
  <si>
    <t>Kiemelés</t>
  </si>
  <si>
    <t>Páros főtábla</t>
  </si>
  <si>
    <t>Rangs.</t>
  </si>
  <si>
    <t>Győztesek</t>
  </si>
  <si>
    <t>Kiemelt párosok</t>
  </si>
  <si>
    <t>Alternatívok</t>
  </si>
  <si>
    <t>Helyettesítik</t>
  </si>
  <si>
    <t>Sorsolás időpontja:</t>
  </si>
  <si>
    <t>dátuma:</t>
  </si>
  <si>
    <t>Utolsónak elfogadott páros</t>
  </si>
  <si>
    <t>Utolsó DA:</t>
  </si>
  <si>
    <t>Nyertes</t>
  </si>
  <si>
    <t>Rangs</t>
  </si>
  <si>
    <t>Kiem.</t>
  </si>
  <si>
    <t>Elődöntő</t>
  </si>
  <si>
    <t>Döntős</t>
  </si>
  <si>
    <t>1.(2) oldal</t>
  </si>
  <si>
    <t>dátuma</t>
  </si>
  <si>
    <t>Utolsó elfogadott páros</t>
  </si>
  <si>
    <t>2. (2) oldal</t>
  </si>
  <si>
    <t>Egyéni selejtezőtábla</t>
  </si>
  <si>
    <t>ELŐKÉSZÍTŐ LISTA</t>
  </si>
  <si>
    <t>Sor</t>
  </si>
  <si>
    <t>Nevezési rangsor</t>
  </si>
  <si>
    <t>NatSort
if not 
Seed</t>
  </si>
  <si>
    <t>NatSort</t>
  </si>
  <si>
    <t>Seed Sort</t>
  </si>
  <si>
    <t>AccBasic</t>
  </si>
  <si>
    <t>Elfogadási státusz QA/WC</t>
  </si>
  <si>
    <t>Sorsolási rangsor</t>
  </si>
  <si>
    <t>AccSort</t>
  </si>
  <si>
    <t>EGYÉNI</t>
  </si>
  <si>
    <t>SELEJTEZŐ TÁBLA (8--&gt;2)</t>
  </si>
  <si>
    <t>Feljutók</t>
  </si>
  <si>
    <t>Sorsolás ideje:</t>
  </si>
  <si>
    <t>Utolsó QA</t>
  </si>
  <si>
    <t>SELEJTEZŐTÁBLA (8--&gt;4)</t>
  </si>
  <si>
    <t>Seed</t>
  </si>
  <si>
    <t>Egyéni</t>
  </si>
  <si>
    <t>SELEJTEZŐ TÁBLA</t>
  </si>
  <si>
    <t xml:space="preserve">NE TÖRÖLD KI EZT AZ OLDALT!     </t>
  </si>
  <si>
    <t>Nevezett Igen</t>
  </si>
  <si>
    <t>Elfogadási státusz</t>
  </si>
  <si>
    <t xml:space="preserve">SELEJTEZŐ TÁBLA (8--&gt;2) </t>
  </si>
  <si>
    <t>Vármegyei szervezet</t>
  </si>
  <si>
    <t>DSB szervezet</t>
  </si>
  <si>
    <t>Versenykiírás</t>
  </si>
  <si>
    <t>Sportág</t>
  </si>
  <si>
    <t>Korcsoport</t>
  </si>
  <si>
    <t>Nem</t>
  </si>
  <si>
    <t>Jelleg</t>
  </si>
  <si>
    <t>Iskola</t>
  </si>
  <si>
    <t>Település</t>
  </si>
  <si>
    <t>Nevező</t>
  </si>
  <si>
    <t>Csapattag</t>
  </si>
  <si>
    <t>Testnevelő</t>
  </si>
  <si>
    <t>Felkészítő</t>
  </si>
  <si>
    <t>Bács-Kiskun Vármegyei Diák- és Szabadidősport Egyesület</t>
  </si>
  <si>
    <t>Kiskunfélegyháza és körzete DSB</t>
  </si>
  <si>
    <t>Tenisz</t>
  </si>
  <si>
    <t>I.kcs Tenisz U8 piros labdával, P+S szabály</t>
  </si>
  <si>
    <t>L</t>
  </si>
  <si>
    <t>Tiszakécskei Református Általános Iskola és Gimnázium</t>
  </si>
  <si>
    <t>Tiszakécske</t>
  </si>
  <si>
    <t>Nagy Zoé</t>
  </si>
  <si>
    <t>Petőfi Zoltán Géza</t>
  </si>
  <si>
    <t>Kecskemét Városi DSE</t>
  </si>
  <si>
    <t>II.kcs Tenisz U10 narancs labdával, P+S szabály</t>
  </si>
  <si>
    <t xml:space="preserve"> Petőfi Sándor Katolikus Általános Iskola és Óvoda</t>
  </si>
  <si>
    <t>Kovács Léna</t>
  </si>
  <si>
    <t>Radics Anna</t>
  </si>
  <si>
    <t>Kecskeméti Vásárhelyi Pál Általános Iskola és Alapfokú Művészeti Iskola</t>
  </si>
  <si>
    <t>Szilvási Emili</t>
  </si>
  <si>
    <t>Seremet Attila</t>
  </si>
  <si>
    <t>Bartus Olívia</t>
  </si>
  <si>
    <t>Végh József</t>
  </si>
  <si>
    <t>Szent Imre Katolikus Óvoda és Általános Iskola</t>
  </si>
  <si>
    <t>Bokor Szonja</t>
  </si>
  <si>
    <t>Keserü Szilvia</t>
  </si>
  <si>
    <t>Baja és körzete DSB</t>
  </si>
  <si>
    <t xml:space="preserve">III.kcs Tenisz U11 zöld labdával, P+S szabály </t>
  </si>
  <si>
    <t>Magyarországi Német Általános Művelődési Központ</t>
  </si>
  <si>
    <t>Balla Ádám</t>
  </si>
  <si>
    <t>Weidinger Ivette Dianna</t>
  </si>
  <si>
    <t>Markó István</t>
  </si>
  <si>
    <t>Szent László Általános Művelődési Központ</t>
  </si>
  <si>
    <t>Molnár Viktória</t>
  </si>
  <si>
    <t>Borbély Miklós</t>
  </si>
  <si>
    <t>Kiskunfélegyházi Batthyány Lajos Általános Iskola</t>
  </si>
  <si>
    <t>Dr. Pelyva Imre Zoltán</t>
  </si>
  <si>
    <t>Horváth István</t>
  </si>
  <si>
    <t>Móczár Hédi Anna</t>
  </si>
  <si>
    <t>Dinnyés Lili</t>
  </si>
  <si>
    <t>Kecskeméti Corvin Mátyás Általános Iskola</t>
  </si>
  <si>
    <t>Budai Adrienn Mária</t>
  </si>
  <si>
    <t>IV.kcs Tenisz U12</t>
  </si>
  <si>
    <t>Bokor György</t>
  </si>
  <si>
    <t>Kecskeméti Bányai Júlia Gimnázium</t>
  </si>
  <si>
    <t>Balogh Gábor</t>
  </si>
  <si>
    <t>Geleta Mihály</t>
  </si>
  <si>
    <t>Kecskeméti Kodály Zoltán Ének-zenei Általános Iskola, Gimnázium, Szakgimnázium és Alapfokú Művészeti Iskola</t>
  </si>
  <si>
    <t>Szegedi Máté Zsolt</t>
  </si>
  <si>
    <t>dr. Holeczné Morvai Ildikó Erzsébet</t>
  </si>
  <si>
    <t>Kiss Gréta</t>
  </si>
  <si>
    <t>Kamocsay Anna Veronika</t>
  </si>
  <si>
    <t>Faragó Boglárka Ildikó</t>
  </si>
  <si>
    <t>V.kcs Tenisz U14</t>
  </si>
  <si>
    <t>Kecskeméti Lánchíd Utcai Sport Általános Iskola</t>
  </si>
  <si>
    <t>Sántha Erika</t>
  </si>
  <si>
    <t>Kiskunfélegyházi József Attila Sportiskolai Általános Iskola</t>
  </si>
  <si>
    <t>Rekedt-Nagy Zoltán Attila</t>
  </si>
  <si>
    <t>Réczi Levente Sándor</t>
  </si>
  <si>
    <t>Sugovica Sportiskolai Általános Iskola</t>
  </si>
  <si>
    <t>Filákovity Mirko</t>
  </si>
  <si>
    <t>Németh Zoltán</t>
  </si>
  <si>
    <t>Pilisi Milán Gábor</t>
  </si>
  <si>
    <t>Kecskeméti Széchenyivárosi Arany János Általános Iskola</t>
  </si>
  <si>
    <t>Juhász Anita</t>
  </si>
  <si>
    <t>Kecskeméti Református Általános Iskola</t>
  </si>
  <si>
    <t>Telekes Tamás</t>
  </si>
  <si>
    <t>Farkas Dorka Lívia</t>
  </si>
  <si>
    <t>Nagy Gabriella</t>
  </si>
  <si>
    <t>Csomak Soma</t>
  </si>
  <si>
    <t>VI.kcs Tenisz U16</t>
  </si>
  <si>
    <t>Bajai III. Béla Gimnázium</t>
  </si>
  <si>
    <t>Csillag Ádám</t>
  </si>
  <si>
    <t>Nagy Előd</t>
  </si>
  <si>
    <t>Kissné Sipos Dorottya</t>
  </si>
  <si>
    <t>Stefánovics Zsombor Levente</t>
  </si>
  <si>
    <t>Martalics Bence</t>
  </si>
  <si>
    <t>Kiskunfélegyházi Móra Ferenc Gimnázium</t>
  </si>
  <si>
    <t>Kis-Czakó Annamária</t>
  </si>
  <si>
    <t>Bácsalmási Hunyadi János Gimnázium</t>
  </si>
  <si>
    <t>Merkovics Károly</t>
  </si>
  <si>
    <t>Kecskeméti Bolyai János Gimnázium</t>
  </si>
  <si>
    <t>Szabó Tamás</t>
  </si>
  <si>
    <t>Ábrahám Zara</t>
  </si>
  <si>
    <t>VIII.kcs Tenisz U18+</t>
  </si>
  <si>
    <t>Kiskunhalasi SZC Kiskunfélegyházi Közgazdasági Technikum</t>
  </si>
  <si>
    <t>Szabó Zalán</t>
  </si>
  <si>
    <t>Erdősné Kurucz Kornélia</t>
  </si>
  <si>
    <t>Koch Dávid</t>
  </si>
  <si>
    <t>Kovács Péter</t>
  </si>
  <si>
    <t>Büksi Milán János</t>
  </si>
  <si>
    <t>Molnár Péter</t>
  </si>
  <si>
    <t>Rubus Áron</t>
  </si>
  <si>
    <t>VII.kcs Tenisz U18</t>
  </si>
  <si>
    <t>Kecskeméti Katona József Gimnázium</t>
  </si>
  <si>
    <t>Domján Gergely Zsolt</t>
  </si>
  <si>
    <t>Dunszt Ferenc</t>
  </si>
  <si>
    <t>Piarista Gimnázium, Kollégium, Általános Iskola és Óvoda</t>
  </si>
  <si>
    <t>Halmai Gábor</t>
  </si>
  <si>
    <t>Kazy Levente Mór</t>
  </si>
  <si>
    <t>Szabó Gáspár Sámuel</t>
  </si>
  <si>
    <t>Dorogi Márk Zsolt</t>
  </si>
  <si>
    <t>Csontos Bálint Miklós</t>
  </si>
  <si>
    <t>Mohácsi Zoltán</t>
  </si>
  <si>
    <t>Kőrös Henriett Katalin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</si>
</sst>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quot;$&quot;* #,##0.00_-;\-&quot;$&quot;* #,##0.00_-;_-&quot;$&quot;* &quot;-&quot;??_-;_-@_-"/>
  </numFmts>
  <fonts count="104">
    <font>
      <sz val="10"/>
      <name val="Arial"/>
      <charset val="134"/>
    </font>
    <font>
      <sz val="20"/>
      <name val="Arial"/>
      <charset val="134"/>
    </font>
    <font>
      <sz val="6"/>
      <name val="Arial"/>
      <charset val="134"/>
    </font>
    <font>
      <b/>
      <sz val="8"/>
      <name val="Arial"/>
      <charset val="134"/>
    </font>
    <font>
      <b/>
      <sz val="9"/>
      <name val="Arial"/>
      <charset val="238"/>
    </font>
    <font>
      <sz val="7"/>
      <name val="Arial"/>
      <charset val="134"/>
    </font>
    <font>
      <sz val="7"/>
      <color indexed="9"/>
      <name val="Arial"/>
      <charset val="134"/>
    </font>
    <font>
      <sz val="10"/>
      <color indexed="9"/>
      <name val="Arial"/>
      <charset val="134"/>
    </font>
    <font>
      <b/>
      <sz val="20"/>
      <name val="Arial"/>
      <charset val="134"/>
    </font>
    <font>
      <b/>
      <sz val="18"/>
      <name val="Arial"/>
      <charset val="134"/>
    </font>
    <font>
      <sz val="20"/>
      <color indexed="9"/>
      <name val="Arial"/>
      <charset val="134"/>
    </font>
    <font>
      <b/>
      <sz val="9"/>
      <name val="Arial"/>
      <charset val="134"/>
    </font>
    <font>
      <b/>
      <sz val="10"/>
      <name val="Arial"/>
      <charset val="134"/>
    </font>
    <font>
      <b/>
      <sz val="10"/>
      <name val="Arial"/>
      <charset val="238"/>
    </font>
    <font>
      <b/>
      <i/>
      <sz val="10"/>
      <name val="Arial"/>
      <charset val="134"/>
    </font>
    <font>
      <b/>
      <i/>
      <sz val="10"/>
      <name val="Arial"/>
      <charset val="238"/>
    </font>
    <font>
      <b/>
      <sz val="7"/>
      <name val="Arial"/>
      <charset val="238"/>
    </font>
    <font>
      <b/>
      <sz val="7"/>
      <color indexed="9"/>
      <name val="Arial"/>
      <charset val="238"/>
    </font>
    <font>
      <b/>
      <sz val="7"/>
      <color indexed="8"/>
      <name val="Arial"/>
      <charset val="238"/>
    </font>
    <font>
      <b/>
      <sz val="8"/>
      <color indexed="9"/>
      <name val="Arial"/>
      <charset val="134"/>
    </font>
    <font>
      <b/>
      <sz val="8"/>
      <color indexed="8"/>
      <name val="Arial"/>
      <charset val="134"/>
    </font>
    <font>
      <b/>
      <sz val="9"/>
      <color indexed="9"/>
      <name val="Arial"/>
      <charset val="238"/>
    </font>
    <font>
      <b/>
      <sz val="8.5"/>
      <name val="Arial"/>
      <charset val="134"/>
    </font>
    <font>
      <sz val="8.5"/>
      <name val="Arial"/>
      <charset val="238"/>
    </font>
    <font>
      <sz val="8.5"/>
      <color indexed="42"/>
      <name val="Arial"/>
      <charset val="134"/>
    </font>
    <font>
      <sz val="8.5"/>
      <color indexed="9"/>
      <name val="Arial"/>
      <charset val="134"/>
    </font>
    <font>
      <sz val="8.5"/>
      <name val="Arial"/>
      <charset val="134"/>
    </font>
    <font>
      <b/>
      <i/>
      <sz val="8.5"/>
      <color indexed="8"/>
      <name val="Arial"/>
      <charset val="134"/>
    </font>
    <font>
      <i/>
      <sz val="8.5"/>
      <color indexed="9"/>
      <name val="Arial"/>
      <charset val="134"/>
    </font>
    <font>
      <b/>
      <sz val="8.5"/>
      <color indexed="9"/>
      <name val="Arial"/>
      <charset val="238"/>
    </font>
    <font>
      <sz val="8.5"/>
      <color indexed="8"/>
      <name val="Arial"/>
      <charset val="134"/>
    </font>
    <font>
      <sz val="10"/>
      <name val="Arial"/>
      <charset val="238"/>
    </font>
    <font>
      <sz val="7"/>
      <color indexed="9"/>
      <name val="Arial"/>
      <charset val="238"/>
    </font>
    <font>
      <i/>
      <sz val="6"/>
      <color indexed="9"/>
      <name val="Arial"/>
      <charset val="134"/>
    </font>
    <font>
      <sz val="8.5"/>
      <color indexed="14"/>
      <name val="Arial"/>
      <charset val="134"/>
    </font>
    <font>
      <sz val="8.5"/>
      <color indexed="42"/>
      <name val="Arial"/>
      <charset val="238"/>
    </font>
    <font>
      <b/>
      <sz val="8.5"/>
      <name val="Arial"/>
      <charset val="238"/>
    </font>
    <font>
      <sz val="14"/>
      <name val="Arial"/>
      <charset val="134"/>
    </font>
    <font>
      <sz val="14"/>
      <color indexed="9"/>
      <name val="Arial"/>
      <charset val="134"/>
    </font>
    <font>
      <b/>
      <sz val="7"/>
      <name val="Arial"/>
      <charset val="134"/>
    </font>
    <font>
      <b/>
      <sz val="7"/>
      <color indexed="8"/>
      <name val="Arial"/>
      <charset val="134"/>
    </font>
    <font>
      <b/>
      <sz val="7"/>
      <color indexed="9"/>
      <name val="Arial"/>
      <charset val="134"/>
    </font>
    <font>
      <sz val="7"/>
      <color indexed="8"/>
      <name val="Arial"/>
      <charset val="134"/>
    </font>
    <font>
      <b/>
      <sz val="8"/>
      <color indexed="23"/>
      <name val="Arial"/>
      <charset val="134"/>
    </font>
    <font>
      <sz val="6"/>
      <color indexed="9"/>
      <name val="Arial"/>
      <charset val="134"/>
    </font>
    <font>
      <sz val="7"/>
      <color indexed="23"/>
      <name val="Arial"/>
      <charset val="134"/>
    </font>
    <font>
      <sz val="9"/>
      <name val="Arial"/>
      <charset val="134"/>
    </font>
    <font>
      <b/>
      <sz val="16"/>
      <name val="Arial"/>
      <charset val="134"/>
    </font>
    <font>
      <b/>
      <sz val="14"/>
      <name val="Arial"/>
      <charset val="238"/>
    </font>
    <font>
      <b/>
      <sz val="14"/>
      <color indexed="8"/>
      <name val="Arial"/>
      <charset val="134"/>
    </font>
    <font>
      <sz val="8"/>
      <color indexed="10"/>
      <name val="Arial"/>
      <charset val="238"/>
    </font>
    <font>
      <sz val="6"/>
      <color indexed="10"/>
      <name val="Arial"/>
      <charset val="134"/>
    </font>
    <font>
      <sz val="6"/>
      <color indexed="8"/>
      <name val="Arial"/>
      <charset val="134"/>
    </font>
    <font>
      <sz val="10"/>
      <color indexed="9"/>
      <name val="Arial"/>
      <charset val="238"/>
    </font>
    <font>
      <i/>
      <sz val="8.5"/>
      <color indexed="8"/>
      <name val="Arial"/>
      <charset val="134"/>
    </font>
    <font>
      <i/>
      <sz val="7"/>
      <name val="Arial"/>
      <charset val="134"/>
    </font>
    <font>
      <i/>
      <sz val="8.5"/>
      <name val="Arial"/>
      <charset val="134"/>
    </font>
    <font>
      <b/>
      <sz val="8.5"/>
      <color indexed="8"/>
      <name val="Arial"/>
      <charset val="238"/>
    </font>
    <font>
      <b/>
      <sz val="10"/>
      <color indexed="8"/>
      <name val="Arial"/>
      <charset val="238"/>
    </font>
    <font>
      <sz val="8.5"/>
      <color indexed="8"/>
      <name val="Arial"/>
      <charset val="238"/>
    </font>
    <font>
      <sz val="10"/>
      <color indexed="8"/>
      <name val="Arial"/>
      <charset val="238"/>
    </font>
    <font>
      <b/>
      <sz val="8.5"/>
      <color indexed="8"/>
      <name val="Arial"/>
      <charset val="134"/>
    </font>
    <font>
      <b/>
      <i/>
      <sz val="8.5"/>
      <name val="Arial"/>
      <charset val="238"/>
    </font>
    <font>
      <sz val="11"/>
      <name val="Arial"/>
      <charset val="134"/>
    </font>
    <font>
      <sz val="7"/>
      <color rgb="FFFF0000"/>
      <name val="Arial"/>
      <charset val="134"/>
    </font>
    <font>
      <sz val="10"/>
      <color indexed="8"/>
      <name val="Arial"/>
      <charset val="134"/>
    </font>
    <font>
      <sz val="7"/>
      <name val="Arial"/>
      <charset val="238"/>
    </font>
    <font>
      <sz val="9"/>
      <name val="Arial"/>
      <charset val="238"/>
    </font>
    <font>
      <b/>
      <sz val="10"/>
      <color indexed="10"/>
      <name val="Arial"/>
      <charset val="238"/>
    </font>
    <font>
      <b/>
      <sz val="10"/>
      <color indexed="41"/>
      <name val="Arial"/>
      <charset val="238"/>
    </font>
    <font>
      <sz val="10"/>
      <color theme="0"/>
      <name val="Arial"/>
      <charset val="238"/>
    </font>
    <font>
      <b/>
      <sz val="10"/>
      <color theme="1"/>
      <name val="Arial"/>
      <charset val="238"/>
    </font>
    <font>
      <sz val="10"/>
      <color indexed="41"/>
      <name val="Arial"/>
      <charset val="238"/>
    </font>
    <font>
      <b/>
      <sz val="20"/>
      <name val="Arial"/>
      <charset val="238"/>
    </font>
    <font>
      <sz val="7"/>
      <color indexed="8"/>
      <name val="Arial"/>
      <charset val="238"/>
    </font>
    <font>
      <b/>
      <sz val="8"/>
      <color indexed="8"/>
      <name val="Arial"/>
      <charset val="238"/>
    </font>
    <font>
      <sz val="8"/>
      <name val="Arial"/>
      <charset val="134"/>
    </font>
    <font>
      <sz val="7"/>
      <color rgb="FFFF0000"/>
      <name val="Arial"/>
      <charset val="238"/>
    </font>
    <font>
      <sz val="8"/>
      <name val="Arial"/>
      <charset val="238"/>
    </font>
    <font>
      <sz val="9"/>
      <color indexed="9"/>
      <name val="Arial"/>
      <charset val="238"/>
    </font>
    <font>
      <sz val="8.5"/>
      <color rgb="FFFF0000"/>
      <name val="Arial"/>
      <charset val="238"/>
    </font>
    <font>
      <b/>
      <sz val="16"/>
      <color theme="1"/>
      <name val="Calibri"/>
      <charset val="238"/>
      <scheme val="minor"/>
    </font>
    <font>
      <sz val="10"/>
      <color theme="1"/>
      <name val="Calibri"/>
      <charset val="238"/>
      <scheme val="minor"/>
    </font>
    <font>
      <sz val="11"/>
      <color theme="1"/>
      <name val="Calibri"/>
      <charset val="238"/>
      <scheme val="minor"/>
    </font>
    <font>
      <sz val="11"/>
      <color rgb="FFFF0000"/>
      <name val="Calibri"/>
      <charset val="238"/>
      <scheme val="minor"/>
    </font>
    <font>
      <sz val="11"/>
      <color rgb="FFFFFF00"/>
      <name val="Calibri"/>
      <charset val="238"/>
      <scheme val="minor"/>
    </font>
    <font>
      <b/>
      <sz val="11"/>
      <color theme="1"/>
      <name val="Calibri"/>
      <charset val="238"/>
      <scheme val="minor"/>
    </font>
    <font>
      <b/>
      <sz val="10"/>
      <name val="Calibri"/>
      <charset val="134"/>
    </font>
    <font>
      <b/>
      <sz val="11"/>
      <color theme="1"/>
      <name val="Calibri"/>
      <charset val="238"/>
    </font>
    <font>
      <b/>
      <sz val="28"/>
      <name val="Arial"/>
      <charset val="134"/>
    </font>
    <font>
      <b/>
      <sz val="32"/>
      <name val="Arial"/>
      <charset val="134"/>
    </font>
    <font>
      <b/>
      <sz val="20"/>
      <color indexed="10"/>
      <name val="Arial"/>
      <charset val="134"/>
    </font>
    <font>
      <b/>
      <sz val="11"/>
      <name val="Arial"/>
      <charset val="134"/>
    </font>
    <font>
      <sz val="8"/>
      <color indexed="8"/>
      <name val="Arial"/>
      <charset val="238"/>
    </font>
    <font>
      <b/>
      <sz val="10"/>
      <color rgb="FF000000"/>
      <name val="Arial"/>
      <charset val="238"/>
    </font>
    <font>
      <u/>
      <sz val="10"/>
      <color indexed="12"/>
      <name val="Arial"/>
      <charset val="238"/>
    </font>
    <font>
      <u/>
      <sz val="7"/>
      <color indexed="12"/>
      <name val="Arial"/>
      <charset val="134"/>
    </font>
    <font>
      <sz val="10"/>
      <name val="MS Gothic"/>
      <charset val="238"/>
    </font>
    <font>
      <i/>
      <sz val="8"/>
      <color rgb="FFFF0000"/>
      <name val="Arial"/>
      <family val="2"/>
      <charset val="238"/>
    </font>
    <font>
      <b/>
      <sz val="8"/>
      <color indexed="8"/>
      <name val="Tahoma"/>
      <family val="2"/>
      <charset val="238"/>
    </font>
    <font>
      <sz val="10"/>
      <color rgb="FF000000"/>
      <name val="Arial"/>
      <family val="2"/>
      <charset val="238"/>
    </font>
    <font>
      <sz val="11"/>
      <color rgb="FF000000"/>
      <name val="Calibri"/>
      <family val="2"/>
      <charset val="238"/>
    </font>
    <font>
      <sz val="7"/>
      <color rgb="FF000000"/>
      <name val="Arial"/>
      <family val="2"/>
      <charset val="238"/>
    </font>
    <font>
      <b/>
      <sz val="11"/>
      <name val="Calibri"/>
      <family val="2"/>
      <charset val="238"/>
    </font>
  </fonts>
  <fills count="2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23"/>
        <bgColor indexed="64"/>
      </patternFill>
    </fill>
    <fill>
      <patternFill patternType="solid">
        <fgColor indexed="13"/>
        <bgColor indexed="64"/>
      </patternFill>
    </fill>
    <fill>
      <patternFill patternType="solid">
        <fgColor indexed="17"/>
        <bgColor indexed="64"/>
      </patternFill>
    </fill>
    <fill>
      <patternFill patternType="solid">
        <fgColor theme="0"/>
        <bgColor indexed="64"/>
      </patternFill>
    </fill>
    <fill>
      <patternFill patternType="solid">
        <fgColor indexed="11"/>
        <bgColor indexed="64"/>
      </patternFill>
    </fill>
    <fill>
      <patternFill patternType="solid">
        <fgColor indexed="40"/>
        <bgColor indexed="64"/>
      </patternFill>
    </fill>
    <fill>
      <patternFill patternType="solid">
        <fgColor indexed="41"/>
        <bgColor indexed="64"/>
      </patternFill>
    </fill>
    <fill>
      <patternFill patternType="solid">
        <fgColor indexed="53"/>
        <bgColor indexed="64"/>
      </patternFill>
    </fill>
    <fill>
      <patternFill patternType="solid">
        <fgColor indexed="10"/>
        <bgColor indexed="64"/>
      </patternFill>
    </fill>
    <fill>
      <patternFill patternType="solid">
        <fgColor indexed="8"/>
        <bgColor indexed="64"/>
      </patternFill>
    </fill>
    <fill>
      <patternFill patternType="solid">
        <fgColor indexed="14"/>
        <bgColor indexed="64"/>
      </patternFill>
    </fill>
    <fill>
      <patternFill patternType="solid">
        <fgColor theme="0"/>
        <bgColor indexed="8"/>
      </patternFill>
    </fill>
    <fill>
      <patternFill patternType="solid">
        <fgColor theme="2"/>
        <bgColor indexed="64"/>
      </patternFill>
    </fill>
    <fill>
      <patternFill patternType="solid">
        <fgColor rgb="FFFFFF00"/>
        <bgColor indexed="64"/>
      </patternFill>
    </fill>
  </fills>
  <borders count="52">
    <border>
      <left/>
      <right/>
      <top/>
      <bottom/>
      <diagonal/>
    </border>
    <border>
      <left/>
      <right/>
      <top/>
      <bottom style="medium">
        <color auto="1"/>
      </bottom>
      <diagonal/>
    </border>
    <border>
      <left/>
      <right/>
      <top/>
      <bottom style="thin">
        <color auto="1"/>
      </bottom>
      <diagonal/>
    </border>
    <border>
      <left style="medium">
        <color auto="1"/>
      </left>
      <right style="medium">
        <color auto="1"/>
      </right>
      <top style="medium">
        <color auto="1"/>
      </top>
      <bottom/>
      <diagonal/>
    </border>
    <border>
      <left/>
      <right style="thin">
        <color auto="1"/>
      </right>
      <top/>
      <bottom style="thin">
        <color auto="1"/>
      </bottom>
      <diagonal/>
    </border>
    <border>
      <left style="medium">
        <color auto="1"/>
      </left>
      <right style="medium">
        <color auto="1"/>
      </right>
      <top/>
      <bottom/>
      <diagonal/>
    </border>
    <border>
      <left/>
      <right style="thin">
        <color auto="1"/>
      </right>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indexed="8"/>
      </right>
      <top/>
      <bottom/>
      <diagonal/>
    </border>
    <border>
      <left/>
      <right style="medium">
        <color indexed="8"/>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thin">
        <color auto="1"/>
      </left>
      <right/>
      <top style="medium">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medium">
        <color auto="1"/>
      </top>
      <bottom style="medium">
        <color auto="1"/>
      </bottom>
      <diagonal/>
    </border>
    <border>
      <left/>
      <right style="medium">
        <color indexed="8"/>
      </right>
      <top style="medium">
        <color auto="1"/>
      </top>
      <bottom style="medium">
        <color auto="1"/>
      </bottom>
      <diagonal/>
    </border>
  </borders>
  <cellStyleXfs count="4">
    <xf numFmtId="0" fontId="0" fillId="0" borderId="0"/>
    <xf numFmtId="166" fontId="31" fillId="0" borderId="0" applyFont="0" applyFill="0" applyBorder="0" applyAlignment="0" applyProtection="0"/>
    <xf numFmtId="0" fontId="95" fillId="0" borderId="0" applyNumberFormat="0" applyFill="0" applyBorder="0" applyAlignment="0" applyProtection="0"/>
    <xf numFmtId="0" fontId="83" fillId="0" borderId="0"/>
  </cellStyleXfs>
  <cellXfs count="726">
    <xf numFmtId="0" fontId="0" fillId="0" borderId="0" xfId="0"/>
    <xf numFmtId="0" fontId="1" fillId="0" borderId="0" xfId="0" applyFont="1" applyAlignment="1">
      <alignment vertical="top"/>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6" fillId="0" borderId="0" xfId="0" applyFont="1"/>
    <xf numFmtId="0" fontId="7" fillId="0" borderId="0" xfId="0" applyFont="1"/>
    <xf numFmtId="49" fontId="8" fillId="0" borderId="0" xfId="0" applyNumberFormat="1" applyFont="1" applyAlignment="1">
      <alignment vertical="top"/>
    </xf>
    <xf numFmtId="0" fontId="8" fillId="0" borderId="0" xfId="0" applyFont="1" applyAlignment="1">
      <alignment vertical="top"/>
    </xf>
    <xf numFmtId="0" fontId="1" fillId="0" borderId="0" xfId="0" applyFont="1" applyAlignment="1">
      <alignment vertical="center"/>
    </xf>
    <xf numFmtId="49" fontId="9" fillId="0" borderId="0" xfId="0" applyNumberFormat="1" applyFont="1" applyAlignment="1">
      <alignment horizontal="center"/>
    </xf>
    <xf numFmtId="0" fontId="10" fillId="0" borderId="0" xfId="0" applyFont="1" applyAlignment="1">
      <alignment vertical="top"/>
    </xf>
    <xf numFmtId="0" fontId="11" fillId="0" borderId="0" xfId="0" applyFont="1" applyAlignment="1">
      <alignment horizontal="left"/>
    </xf>
    <xf numFmtId="0" fontId="12" fillId="0" borderId="0" xfId="0" applyFont="1" applyAlignment="1">
      <alignment horizontal="left"/>
    </xf>
    <xf numFmtId="0" fontId="13" fillId="0" borderId="0" xfId="0" applyFont="1"/>
    <xf numFmtId="49" fontId="14" fillId="0" borderId="0" xfId="0" applyNumberFormat="1" applyFont="1" applyAlignment="1">
      <alignment horizontal="left"/>
    </xf>
    <xf numFmtId="49" fontId="14" fillId="0" borderId="0" xfId="0" applyNumberFormat="1" applyFont="1" applyAlignment="1">
      <alignment horizontal="left" vertical="center"/>
    </xf>
    <xf numFmtId="0" fontId="14" fillId="0" borderId="0" xfId="0" applyFont="1" applyAlignment="1">
      <alignment horizontal="left"/>
    </xf>
    <xf numFmtId="49" fontId="15" fillId="0" borderId="0" xfId="0" applyNumberFormat="1" applyFont="1"/>
    <xf numFmtId="0" fontId="16" fillId="2" borderId="0" xfId="0" applyFont="1" applyFill="1" applyAlignment="1">
      <alignment vertical="center"/>
    </xf>
    <xf numFmtId="0" fontId="17" fillId="2" borderId="0" xfId="0" applyFont="1" applyFill="1" applyAlignment="1">
      <alignment vertical="center"/>
    </xf>
    <xf numFmtId="49" fontId="16" fillId="2" borderId="0" xfId="0" applyNumberFormat="1" applyFont="1" applyFill="1" applyAlignment="1">
      <alignment vertical="center"/>
    </xf>
    <xf numFmtId="49" fontId="17" fillId="2" borderId="0" xfId="0" applyNumberFormat="1" applyFont="1" applyFill="1" applyAlignment="1">
      <alignment vertical="center"/>
    </xf>
    <xf numFmtId="49" fontId="16" fillId="2" borderId="0" xfId="0" applyNumberFormat="1" applyFont="1" applyFill="1" applyAlignment="1">
      <alignment horizontal="right" vertical="center"/>
    </xf>
    <xf numFmtId="0" fontId="18" fillId="2" borderId="0" xfId="0" applyFont="1" applyFill="1" applyAlignment="1">
      <alignment horizontal="right" vertical="center"/>
    </xf>
    <xf numFmtId="14" fontId="3" fillId="0" borderId="1" xfId="0" applyNumberFormat="1" applyFont="1" applyBorder="1" applyAlignment="1">
      <alignment horizontal="left" vertical="center"/>
    </xf>
    <xf numFmtId="0" fontId="3" fillId="0" borderId="1" xfId="0" applyFont="1" applyBorder="1" applyAlignment="1">
      <alignment vertical="center"/>
    </xf>
    <xf numFmtId="49" fontId="3" fillId="0" borderId="1" xfId="0" applyNumberFormat="1" applyFont="1" applyBorder="1" applyAlignment="1">
      <alignment vertical="center"/>
    </xf>
    <xf numFmtId="0" fontId="0" fillId="0" borderId="1" xfId="0" applyBorder="1" applyAlignment="1">
      <alignment vertical="center"/>
    </xf>
    <xf numFmtId="0" fontId="19" fillId="0" borderId="1" xfId="0" applyFont="1" applyBorder="1" applyAlignment="1">
      <alignment vertical="center"/>
    </xf>
    <xf numFmtId="49" fontId="3" fillId="0" borderId="1" xfId="1" applyNumberFormat="1" applyFont="1" applyBorder="1" applyAlignment="1" applyProtection="1">
      <alignment vertical="center"/>
      <protection locked="0"/>
    </xf>
    <xf numFmtId="49" fontId="19" fillId="0" borderId="1" xfId="0" applyNumberFormat="1" applyFont="1" applyBorder="1" applyAlignment="1">
      <alignment vertical="center"/>
    </xf>
    <xf numFmtId="0" fontId="20" fillId="0" borderId="1" xfId="0" applyFont="1" applyBorder="1" applyAlignment="1">
      <alignment horizontal="right" vertical="center"/>
    </xf>
    <xf numFmtId="49" fontId="20" fillId="0" borderId="1" xfId="0" applyNumberFormat="1" applyFont="1" applyBorder="1" applyAlignment="1">
      <alignment horizontal="right" vertical="center"/>
    </xf>
    <xf numFmtId="0" fontId="5" fillId="2" borderId="0" xfId="0" applyFont="1" applyFill="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vertical="center"/>
    </xf>
    <xf numFmtId="0" fontId="4" fillId="2" borderId="0" xfId="0" applyFont="1" applyFill="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vertical="center"/>
    </xf>
    <xf numFmtId="0" fontId="22" fillId="2" borderId="0" xfId="0" applyFont="1" applyFill="1" applyAlignment="1">
      <alignment horizontal="center" vertical="center"/>
    </xf>
    <xf numFmtId="0" fontId="23" fillId="0" borderId="2" xfId="0" applyFont="1" applyBorder="1" applyAlignment="1">
      <alignment horizontal="center" vertical="center"/>
    </xf>
    <xf numFmtId="0" fontId="24" fillId="3" borderId="2" xfId="0" applyFont="1" applyFill="1" applyBorder="1" applyAlignment="1">
      <alignment horizontal="center" vertical="center"/>
    </xf>
    <xf numFmtId="0" fontId="22" fillId="0" borderId="2" xfId="0" applyFont="1" applyBorder="1" applyAlignment="1">
      <alignment vertical="center" shrinkToFit="1"/>
    </xf>
    <xf numFmtId="0" fontId="22" fillId="0" borderId="2" xfId="0" applyFont="1" applyBorder="1" applyAlignment="1">
      <alignment vertical="center"/>
    </xf>
    <xf numFmtId="0" fontId="12" fillId="0" borderId="2" xfId="0" applyFont="1" applyBorder="1" applyAlignment="1">
      <alignment vertical="center"/>
    </xf>
    <xf numFmtId="0" fontId="25" fillId="0" borderId="2" xfId="0" applyFont="1" applyBorder="1" applyAlignment="1">
      <alignment horizontal="center" vertical="center"/>
    </xf>
    <xf numFmtId="0" fontId="26" fillId="0" borderId="0" xfId="0" applyFont="1" applyAlignment="1">
      <alignment vertical="center"/>
    </xf>
    <xf numFmtId="0" fontId="25" fillId="0" borderId="0" xfId="0" applyFont="1" applyAlignment="1">
      <alignment vertical="center"/>
    </xf>
    <xf numFmtId="49" fontId="27" fillId="0" borderId="0" xfId="0" applyNumberFormat="1" applyFont="1" applyAlignment="1">
      <alignment horizontal="right" vertical="center"/>
    </xf>
    <xf numFmtId="0" fontId="0" fillId="4" borderId="0" xfId="0" applyFill="1" applyAlignment="1">
      <alignment vertical="center"/>
    </xf>
    <xf numFmtId="0" fontId="0" fillId="0" borderId="3" xfId="0" applyBorder="1" applyAlignment="1">
      <alignment vertical="center"/>
    </xf>
    <xf numFmtId="0" fontId="26" fillId="2" borderId="0" xfId="0" applyFont="1" applyFill="1" applyAlignment="1">
      <alignment horizontal="center" vertical="center"/>
    </xf>
    <xf numFmtId="0" fontId="23" fillId="0" borderId="0" xfId="0" applyFont="1" applyAlignment="1">
      <alignment horizontal="center" vertical="center"/>
    </xf>
    <xf numFmtId="0" fontId="28" fillId="0" borderId="4" xfId="0" applyFont="1" applyBorder="1" applyAlignment="1">
      <alignment horizontal="right" vertical="center"/>
    </xf>
    <xf numFmtId="0" fontId="22" fillId="0" borderId="0" xfId="0" applyFont="1" applyAlignment="1">
      <alignment vertical="center"/>
    </xf>
    <xf numFmtId="0" fontId="25" fillId="4" borderId="0" xfId="0" applyFont="1" applyFill="1" applyAlignment="1">
      <alignment vertical="center"/>
    </xf>
    <xf numFmtId="0" fontId="0" fillId="0" borderId="5" xfId="0" applyBorder="1" applyAlignment="1">
      <alignment vertical="center"/>
    </xf>
    <xf numFmtId="0" fontId="26" fillId="0" borderId="0" xfId="0" applyFont="1" applyAlignment="1">
      <alignment horizontal="center" vertical="center"/>
    </xf>
    <xf numFmtId="0" fontId="26" fillId="0" borderId="0" xfId="0" applyFont="1" applyAlignment="1">
      <alignment horizontal="center" vertical="center" shrinkToFit="1"/>
    </xf>
    <xf numFmtId="0" fontId="23" fillId="0" borderId="0" xfId="0" applyFont="1" applyAlignment="1">
      <alignment vertical="center"/>
    </xf>
    <xf numFmtId="0" fontId="29" fillId="0" borderId="6" xfId="0" applyFont="1" applyBorder="1" applyAlignment="1">
      <alignment horizontal="center" vertical="center"/>
    </xf>
    <xf numFmtId="0" fontId="30" fillId="0" borderId="0" xfId="0" applyFont="1" applyAlignment="1">
      <alignment horizontal="left" vertical="center"/>
    </xf>
    <xf numFmtId="0" fontId="25" fillId="0" borderId="0" xfId="0" applyFont="1" applyAlignment="1">
      <alignment horizontal="left" vertical="center"/>
    </xf>
    <xf numFmtId="0" fontId="23" fillId="0" borderId="0" xfId="0" applyFont="1" applyAlignment="1">
      <alignment horizontal="center" vertical="center" shrinkToFit="1"/>
    </xf>
    <xf numFmtId="0" fontId="31" fillId="0" borderId="0" xfId="0" applyFont="1" applyAlignment="1">
      <alignment vertical="center"/>
    </xf>
    <xf numFmtId="0" fontId="32" fillId="0" borderId="0" xfId="0" applyFont="1" applyAlignment="1">
      <alignment horizontal="right" vertical="center"/>
    </xf>
    <xf numFmtId="0" fontId="33" fillId="5" borderId="6" xfId="0" applyFont="1" applyFill="1" applyBorder="1" applyAlignment="1">
      <alignment horizontal="right" vertical="center"/>
    </xf>
    <xf numFmtId="0" fontId="30" fillId="0" borderId="2" xfId="0" applyFont="1" applyBorder="1" applyAlignment="1">
      <alignment horizontal="left" vertical="center"/>
    </xf>
    <xf numFmtId="0" fontId="28" fillId="0" borderId="2" xfId="0" applyFont="1" applyBorder="1" applyAlignment="1">
      <alignment horizontal="right" vertical="center"/>
    </xf>
    <xf numFmtId="0" fontId="23" fillId="0" borderId="2" xfId="0" applyFont="1" applyBorder="1" applyAlignment="1">
      <alignment vertical="center" shrinkToFit="1"/>
    </xf>
    <xf numFmtId="0" fontId="23" fillId="0" borderId="2" xfId="0" applyFont="1" applyBorder="1" applyAlignment="1">
      <alignment vertical="center"/>
    </xf>
    <xf numFmtId="0" fontId="31" fillId="0" borderId="2" xfId="0" applyFont="1" applyBorder="1" applyAlignment="1">
      <alignment vertical="center"/>
    </xf>
    <xf numFmtId="0" fontId="25" fillId="0" borderId="4" xfId="0" applyFont="1" applyBorder="1" applyAlignment="1">
      <alignment horizontal="center" vertical="center"/>
    </xf>
    <xf numFmtId="0" fontId="25" fillId="0" borderId="6" xfId="0" applyFont="1" applyBorder="1" applyAlignment="1">
      <alignment vertical="center"/>
    </xf>
    <xf numFmtId="0" fontId="26" fillId="0" borderId="0" xfId="0" applyFont="1" applyAlignment="1">
      <alignment horizontal="left" vertical="center"/>
    </xf>
    <xf numFmtId="0" fontId="34" fillId="0" borderId="0" xfId="0" applyFont="1" applyAlignment="1">
      <alignment vertical="center"/>
    </xf>
    <xf numFmtId="0" fontId="28" fillId="0" borderId="0" xfId="0" applyFont="1" applyAlignment="1">
      <alignment horizontal="right" vertical="center"/>
    </xf>
    <xf numFmtId="0" fontId="24" fillId="0" borderId="0" xfId="0" applyFont="1" applyAlignment="1">
      <alignment horizontal="center" vertical="center"/>
    </xf>
    <xf numFmtId="0" fontId="35" fillId="0" borderId="0" xfId="0" applyFont="1" applyAlignment="1">
      <alignment horizontal="center" vertical="center" shrinkToFit="1"/>
    </xf>
    <xf numFmtId="0" fontId="25" fillId="0" borderId="0" xfId="0" applyFont="1" applyAlignment="1">
      <alignment horizontal="center" vertical="center"/>
    </xf>
    <xf numFmtId="0" fontId="6" fillId="0" borderId="0" xfId="0" applyFont="1" applyAlignment="1">
      <alignment horizontal="right" vertical="center"/>
    </xf>
    <xf numFmtId="0" fontId="23" fillId="2" borderId="0" xfId="0" applyFont="1" applyFill="1" applyAlignment="1">
      <alignment horizontal="center" vertical="center"/>
    </xf>
    <xf numFmtId="0" fontId="0" fillId="0" borderId="7" xfId="0" applyBorder="1" applyAlignment="1">
      <alignment vertical="center"/>
    </xf>
    <xf numFmtId="0" fontId="25" fillId="0" borderId="6" xfId="0" applyFont="1" applyBorder="1" applyAlignment="1">
      <alignment horizontal="left" vertical="center"/>
    </xf>
    <xf numFmtId="0" fontId="28" fillId="0" borderId="6" xfId="0" applyFont="1" applyBorder="1" applyAlignment="1">
      <alignment horizontal="right" vertical="center"/>
    </xf>
    <xf numFmtId="0" fontId="36" fillId="0" borderId="2" xfId="0" applyFont="1" applyBorder="1" applyAlignment="1">
      <alignment vertical="center" shrinkToFit="1"/>
    </xf>
    <xf numFmtId="0" fontId="36" fillId="0" borderId="2" xfId="0" applyFont="1" applyBorder="1" applyAlignment="1">
      <alignment vertical="center"/>
    </xf>
    <xf numFmtId="0" fontId="13" fillId="0" borderId="2" xfId="0" applyFont="1" applyBorder="1" applyAlignment="1">
      <alignment vertical="center"/>
    </xf>
    <xf numFmtId="0" fontId="25" fillId="4" borderId="0" xfId="0" applyFont="1" applyFill="1" applyAlignment="1">
      <alignment horizontal="right" vertical="center"/>
    </xf>
    <xf numFmtId="0" fontId="25" fillId="4" borderId="2" xfId="0" applyFont="1" applyFill="1" applyBorder="1" applyAlignment="1">
      <alignment horizontal="right" vertical="center"/>
    </xf>
    <xf numFmtId="0" fontId="28" fillId="4" borderId="0" xfId="0" applyFont="1" applyFill="1" applyAlignment="1">
      <alignment horizontal="right" vertical="center"/>
    </xf>
    <xf numFmtId="0" fontId="26" fillId="6" borderId="0" xfId="0" applyFont="1" applyFill="1" applyAlignment="1">
      <alignment horizontal="center" vertical="center"/>
    </xf>
    <xf numFmtId="0" fontId="25" fillId="6" borderId="0" xfId="0" applyFont="1" applyFill="1" applyAlignment="1">
      <alignment vertical="center"/>
    </xf>
    <xf numFmtId="0" fontId="30" fillId="6" borderId="0" xfId="0" applyFont="1" applyFill="1" applyAlignment="1">
      <alignment horizontal="left" vertical="center"/>
    </xf>
    <xf numFmtId="0" fontId="25" fillId="6" borderId="0" xfId="0" applyFont="1" applyFill="1" applyAlignment="1">
      <alignment horizontal="left" vertical="center"/>
    </xf>
    <xf numFmtId="0" fontId="26" fillId="6" borderId="0" xfId="0" applyFont="1" applyFill="1" applyAlignment="1">
      <alignment vertical="center"/>
    </xf>
    <xf numFmtId="0" fontId="30" fillId="6" borderId="2" xfId="0" applyFont="1" applyFill="1" applyBorder="1" applyAlignment="1">
      <alignment horizontal="left" vertical="center"/>
    </xf>
    <xf numFmtId="0" fontId="28" fillId="6" borderId="2" xfId="0" applyFont="1" applyFill="1" applyBorder="1" applyAlignment="1">
      <alignment horizontal="right" vertical="center"/>
    </xf>
    <xf numFmtId="0" fontId="29" fillId="6" borderId="6" xfId="0" applyFont="1" applyFill="1" applyBorder="1" applyAlignment="1">
      <alignment horizontal="center" vertical="center"/>
    </xf>
    <xf numFmtId="0" fontId="25" fillId="6" borderId="0" xfId="0" applyFont="1" applyFill="1" applyAlignment="1">
      <alignment horizontal="right" vertical="center"/>
    </xf>
    <xf numFmtId="0" fontId="36" fillId="2" borderId="0" xfId="0" applyFont="1" applyFill="1" applyAlignment="1">
      <alignment horizontal="center" vertical="center"/>
    </xf>
    <xf numFmtId="0" fontId="6" fillId="6" borderId="0" xfId="0" applyFont="1" applyFill="1" applyAlignment="1">
      <alignment horizontal="right" vertical="center"/>
    </xf>
    <xf numFmtId="0" fontId="33" fillId="7" borderId="6" xfId="0" applyFont="1" applyFill="1" applyBorder="1" applyAlignment="1">
      <alignment horizontal="right" vertical="center"/>
    </xf>
    <xf numFmtId="0" fontId="25" fillId="6" borderId="2" xfId="0" applyFont="1" applyFill="1" applyBorder="1" applyAlignment="1">
      <alignment horizontal="right" vertical="center"/>
    </xf>
    <xf numFmtId="0" fontId="25" fillId="6" borderId="6" xfId="0" applyFont="1" applyFill="1" applyBorder="1" applyAlignment="1">
      <alignment horizontal="left" vertical="center"/>
    </xf>
    <xf numFmtId="0" fontId="26" fillId="4" borderId="0" xfId="0" applyFont="1" applyFill="1" applyAlignment="1">
      <alignment horizontal="center" vertical="center"/>
    </xf>
    <xf numFmtId="49" fontId="26" fillId="4" borderId="0" xfId="0" applyNumberFormat="1" applyFont="1" applyFill="1" applyAlignment="1">
      <alignment horizontal="center" vertical="center"/>
    </xf>
    <xf numFmtId="1" fontId="26" fillId="4" borderId="0" xfId="0" applyNumberFormat="1" applyFont="1" applyFill="1" applyAlignment="1">
      <alignment horizontal="center" vertical="center"/>
    </xf>
    <xf numFmtId="49" fontId="26" fillId="0" borderId="0" xfId="0" applyNumberFormat="1" applyFont="1" applyAlignment="1">
      <alignment vertical="center"/>
    </xf>
    <xf numFmtId="49" fontId="0" fillId="0" borderId="0" xfId="0" applyNumberFormat="1" applyAlignment="1">
      <alignment vertical="center"/>
    </xf>
    <xf numFmtId="49" fontId="25" fillId="0" borderId="0" xfId="0" applyNumberFormat="1" applyFont="1" applyAlignment="1">
      <alignment horizontal="center" vertical="center"/>
    </xf>
    <xf numFmtId="49" fontId="26" fillId="4" borderId="0" xfId="0" applyNumberFormat="1" applyFont="1" applyFill="1" applyAlignment="1">
      <alignment vertical="center"/>
    </xf>
    <xf numFmtId="49" fontId="25" fillId="4" borderId="0" xfId="0" applyNumberFormat="1" applyFont="1" applyFill="1" applyAlignment="1">
      <alignment vertical="center"/>
    </xf>
    <xf numFmtId="0" fontId="28" fillId="6" borderId="4" xfId="0" applyFont="1" applyFill="1" applyBorder="1" applyAlignment="1">
      <alignment horizontal="right" vertical="center"/>
    </xf>
    <xf numFmtId="49" fontId="37" fillId="4" borderId="0" xfId="0" applyNumberFormat="1" applyFont="1" applyFill="1" applyAlignment="1">
      <alignment vertical="center"/>
    </xf>
    <xf numFmtId="49" fontId="38" fillId="4" borderId="0" xfId="0" applyNumberFormat="1" applyFont="1" applyFill="1" applyAlignment="1">
      <alignment vertical="center"/>
    </xf>
    <xf numFmtId="49" fontId="37" fillId="6" borderId="0" xfId="0" applyNumberFormat="1" applyFont="1" applyFill="1" applyAlignment="1">
      <alignment vertical="center"/>
    </xf>
    <xf numFmtId="49" fontId="38" fillId="6" borderId="0" xfId="0" applyNumberFormat="1" applyFont="1" applyFill="1" applyAlignment="1">
      <alignment vertical="center"/>
    </xf>
    <xf numFmtId="0" fontId="39" fillId="2" borderId="8" xfId="0" applyFont="1" applyFill="1" applyBorder="1" applyAlignment="1">
      <alignment vertical="center"/>
    </xf>
    <xf numFmtId="0" fontId="39" fillId="2" borderId="9" xfId="0" applyFont="1" applyFill="1" applyBorder="1" applyAlignment="1">
      <alignment vertical="center"/>
    </xf>
    <xf numFmtId="0" fontId="39" fillId="2" borderId="10" xfId="0" applyFont="1" applyFill="1" applyBorder="1" applyAlignment="1">
      <alignment vertical="center"/>
    </xf>
    <xf numFmtId="49" fontId="40" fillId="2" borderId="9" xfId="0" applyNumberFormat="1" applyFont="1" applyFill="1" applyBorder="1" applyAlignment="1">
      <alignment horizontal="center" vertical="center"/>
    </xf>
    <xf numFmtId="49" fontId="40" fillId="2" borderId="9" xfId="0" applyNumberFormat="1" applyFont="1" applyFill="1" applyBorder="1" applyAlignment="1">
      <alignment vertical="center"/>
    </xf>
    <xf numFmtId="49" fontId="40" fillId="2" borderId="10" xfId="0" applyNumberFormat="1" applyFont="1" applyFill="1" applyBorder="1" applyAlignment="1">
      <alignment vertical="center"/>
    </xf>
    <xf numFmtId="49" fontId="41" fillId="2" borderId="9" xfId="0" applyNumberFormat="1" applyFont="1" applyFill="1" applyBorder="1" applyAlignment="1">
      <alignment vertical="center"/>
    </xf>
    <xf numFmtId="49" fontId="41" fillId="2" borderId="11" xfId="0" applyNumberFormat="1" applyFont="1" applyFill="1" applyBorder="1" applyAlignment="1">
      <alignment vertical="center"/>
    </xf>
    <xf numFmtId="49" fontId="39" fillId="2" borderId="9" xfId="0" applyNumberFormat="1" applyFont="1" applyFill="1" applyBorder="1" applyAlignment="1">
      <alignment horizontal="left" vertical="center"/>
    </xf>
    <xf numFmtId="49" fontId="39" fillId="0" borderId="9" xfId="0" applyNumberFormat="1" applyFont="1" applyBorder="1" applyAlignment="1">
      <alignment horizontal="left" vertical="center"/>
    </xf>
    <xf numFmtId="49" fontId="41" fillId="4" borderId="11" xfId="0" applyNumberFormat="1" applyFont="1" applyFill="1" applyBorder="1" applyAlignment="1">
      <alignment vertical="center"/>
    </xf>
    <xf numFmtId="49" fontId="5" fillId="0" borderId="12" xfId="0" applyNumberFormat="1" applyFont="1" applyBorder="1" applyAlignment="1">
      <alignment vertical="center"/>
    </xf>
    <xf numFmtId="49" fontId="5" fillId="0" borderId="0" xfId="0" applyNumberFormat="1" applyFont="1" applyAlignment="1">
      <alignment vertical="center"/>
    </xf>
    <xf numFmtId="49" fontId="5" fillId="0" borderId="6" xfId="0" applyNumberFormat="1" applyFont="1" applyBorder="1" applyAlignment="1">
      <alignment horizontal="right" vertical="center"/>
    </xf>
    <xf numFmtId="49" fontId="5" fillId="0" borderId="0" xfId="0" applyNumberFormat="1" applyFont="1" applyAlignment="1">
      <alignment horizontal="center" vertical="center"/>
    </xf>
    <xf numFmtId="0" fontId="5" fillId="4" borderId="0" xfId="0" applyFont="1" applyFill="1" applyAlignment="1">
      <alignment vertical="center"/>
    </xf>
    <xf numFmtId="1" fontId="5" fillId="4" borderId="0" xfId="0" applyNumberFormat="1" applyFont="1" applyFill="1" applyAlignment="1">
      <alignment horizontal="center" vertical="center"/>
    </xf>
    <xf numFmtId="49" fontId="42" fillId="4" borderId="6" xfId="0" applyNumberFormat="1" applyFont="1" applyFill="1" applyBorder="1" applyAlignment="1">
      <alignment vertical="center"/>
    </xf>
    <xf numFmtId="49" fontId="42" fillId="0" borderId="0" xfId="0" applyNumberFormat="1" applyFont="1" applyAlignment="1">
      <alignment vertical="center"/>
    </xf>
    <xf numFmtId="49" fontId="6" fillId="0" borderId="0" xfId="0" applyNumberFormat="1" applyFont="1" applyAlignment="1">
      <alignment vertical="center"/>
    </xf>
    <xf numFmtId="49" fontId="6" fillId="0" borderId="6" xfId="0" applyNumberFormat="1" applyFont="1" applyBorder="1" applyAlignment="1">
      <alignment vertical="center"/>
    </xf>
    <xf numFmtId="49" fontId="39" fillId="2" borderId="13" xfId="0" applyNumberFormat="1" applyFont="1" applyFill="1" applyBorder="1" applyAlignment="1">
      <alignment vertical="center"/>
    </xf>
    <xf numFmtId="49" fontId="39" fillId="2" borderId="14" xfId="0" applyNumberFormat="1" applyFont="1" applyFill="1" applyBorder="1" applyAlignment="1">
      <alignment vertical="center"/>
    </xf>
    <xf numFmtId="49" fontId="6" fillId="2" borderId="6" xfId="0" applyNumberFormat="1" applyFont="1" applyFill="1" applyBorder="1" applyAlignment="1">
      <alignment vertical="center"/>
    </xf>
    <xf numFmtId="49" fontId="5" fillId="0" borderId="15" xfId="0" applyNumberFormat="1" applyFont="1" applyBorder="1" applyAlignment="1">
      <alignment vertical="center"/>
    </xf>
    <xf numFmtId="49" fontId="5" fillId="0" borderId="2" xfId="0" applyNumberFormat="1" applyFont="1" applyBorder="1" applyAlignment="1">
      <alignment vertical="center"/>
    </xf>
    <xf numFmtId="49" fontId="5" fillId="0" borderId="4" xfId="0" applyNumberFormat="1" applyFont="1" applyBorder="1" applyAlignment="1">
      <alignment horizontal="right" vertical="center"/>
    </xf>
    <xf numFmtId="49" fontId="6" fillId="0" borderId="2" xfId="0" applyNumberFormat="1" applyFont="1" applyBorder="1" applyAlignment="1">
      <alignment vertical="center"/>
    </xf>
    <xf numFmtId="49" fontId="6" fillId="0" borderId="4" xfId="0" applyNumberFormat="1" applyFont="1" applyBorder="1" applyAlignment="1">
      <alignment vertical="center"/>
    </xf>
    <xf numFmtId="49" fontId="5" fillId="2" borderId="13" xfId="0" applyNumberFormat="1" applyFont="1" applyFill="1" applyBorder="1" applyAlignment="1">
      <alignment vertical="center"/>
    </xf>
    <xf numFmtId="49" fontId="5" fillId="2" borderId="14" xfId="0" applyNumberFormat="1" applyFont="1" applyFill="1" applyBorder="1" applyAlignment="1">
      <alignment vertical="center"/>
    </xf>
    <xf numFmtId="49" fontId="5" fillId="2" borderId="16" xfId="0" applyNumberFormat="1" applyFont="1" applyFill="1" applyBorder="1" applyAlignment="1">
      <alignment horizontal="right" vertical="center"/>
    </xf>
    <xf numFmtId="0" fontId="5" fillId="2" borderId="12" xfId="0" applyFont="1" applyFill="1" applyBorder="1" applyAlignment="1">
      <alignment vertical="center"/>
    </xf>
    <xf numFmtId="49" fontId="5" fillId="2" borderId="0" xfId="0" applyNumberFormat="1" applyFont="1" applyFill="1" applyAlignment="1">
      <alignment horizontal="right" vertical="center"/>
    </xf>
    <xf numFmtId="49" fontId="5" fillId="2" borderId="6" xfId="0" applyNumberFormat="1" applyFont="1" applyFill="1" applyBorder="1" applyAlignment="1">
      <alignment horizontal="right" vertical="center"/>
    </xf>
    <xf numFmtId="0" fontId="39" fillId="2" borderId="12" xfId="0" applyFont="1" applyFill="1" applyBorder="1" applyAlignment="1">
      <alignment vertical="center"/>
    </xf>
    <xf numFmtId="0" fontId="39" fillId="2" borderId="0" xfId="0" applyFont="1" applyFill="1" applyAlignment="1">
      <alignment vertical="center"/>
    </xf>
    <xf numFmtId="0" fontId="39" fillId="2" borderId="17" xfId="0" applyFont="1" applyFill="1" applyBorder="1" applyAlignment="1">
      <alignment vertical="center"/>
    </xf>
    <xf numFmtId="49" fontId="5" fillId="2" borderId="12" xfId="0" applyNumberFormat="1" applyFont="1" applyFill="1" applyBorder="1" applyAlignment="1">
      <alignment vertical="center"/>
    </xf>
    <xf numFmtId="49" fontId="5" fillId="2" borderId="0" xfId="0" applyNumberFormat="1" applyFont="1" applyFill="1" applyAlignment="1">
      <alignment vertical="center"/>
    </xf>
    <xf numFmtId="0" fontId="5" fillId="2" borderId="6" xfId="0" applyFont="1" applyFill="1" applyBorder="1" applyAlignment="1">
      <alignment horizontal="right" vertical="center"/>
    </xf>
    <xf numFmtId="49" fontId="5" fillId="2" borderId="15" xfId="0" applyNumberFormat="1" applyFont="1" applyFill="1" applyBorder="1" applyAlignment="1">
      <alignment vertical="center"/>
    </xf>
    <xf numFmtId="49" fontId="5" fillId="2" borderId="2" xfId="0" applyNumberFormat="1" applyFont="1" applyFill="1" applyBorder="1" applyAlignment="1">
      <alignment vertical="center"/>
    </xf>
    <xf numFmtId="0" fontId="5" fillId="2" borderId="4" xfId="0" applyFont="1" applyFill="1" applyBorder="1" applyAlignment="1">
      <alignment horizontal="right" vertical="center"/>
    </xf>
    <xf numFmtId="49" fontId="5" fillId="0" borderId="2" xfId="0" applyNumberFormat="1" applyFont="1" applyBorder="1" applyAlignment="1">
      <alignment horizontal="center" vertical="center"/>
    </xf>
    <xf numFmtId="1" fontId="5" fillId="4" borderId="2" xfId="0" applyNumberFormat="1" applyFont="1" applyFill="1" applyBorder="1" applyAlignment="1">
      <alignment horizontal="center" vertical="center"/>
    </xf>
    <xf numFmtId="0" fontId="5" fillId="4" borderId="2" xfId="0" applyFont="1" applyFill="1" applyBorder="1" applyAlignment="1">
      <alignment vertical="center"/>
    </xf>
    <xf numFmtId="49" fontId="42" fillId="4" borderId="4" xfId="0" applyNumberFormat="1" applyFont="1" applyFill="1" applyBorder="1" applyAlignment="1">
      <alignment vertical="center"/>
    </xf>
    <xf numFmtId="49" fontId="42" fillId="0" borderId="2" xfId="0" applyNumberFormat="1" applyFont="1" applyBorder="1" applyAlignment="1">
      <alignment vertical="center"/>
    </xf>
    <xf numFmtId="0" fontId="43" fillId="8" borderId="4" xfId="0" applyFont="1" applyFill="1" applyBorder="1" applyAlignment="1">
      <alignment horizontal="right" vertical="center"/>
    </xf>
    <xf numFmtId="0" fontId="2" fillId="2"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44" fillId="0" borderId="0" xfId="0" applyFont="1" applyAlignment="1">
      <alignment horizontal="center" vertical="center"/>
    </xf>
    <xf numFmtId="0" fontId="44" fillId="0" borderId="0" xfId="0" applyFont="1" applyAlignment="1">
      <alignment vertical="center"/>
    </xf>
    <xf numFmtId="0" fontId="25" fillId="6" borderId="2" xfId="0" applyFont="1" applyFill="1" applyBorder="1" applyAlignment="1">
      <alignment vertical="center"/>
    </xf>
    <xf numFmtId="0" fontId="25" fillId="6" borderId="6" xfId="0" applyFont="1" applyFill="1" applyBorder="1" applyAlignment="1">
      <alignment vertical="center"/>
    </xf>
    <xf numFmtId="49" fontId="25" fillId="6" borderId="4" xfId="0" applyNumberFormat="1" applyFont="1" applyFill="1" applyBorder="1" applyAlignment="1">
      <alignment vertical="center"/>
    </xf>
    <xf numFmtId="49" fontId="26" fillId="6" borderId="0" xfId="0" applyNumberFormat="1" applyFont="1" applyFill="1" applyAlignment="1">
      <alignment vertical="center"/>
    </xf>
    <xf numFmtId="49" fontId="25" fillId="6" borderId="0" xfId="0" applyNumberFormat="1" applyFont="1" applyFill="1" applyAlignment="1">
      <alignment vertical="center"/>
    </xf>
    <xf numFmtId="49" fontId="5" fillId="4" borderId="0" xfId="0" applyNumberFormat="1" applyFont="1" applyFill="1" applyAlignment="1">
      <alignment vertical="center"/>
    </xf>
    <xf numFmtId="49" fontId="5" fillId="4" borderId="2" xfId="0" applyNumberFormat="1" applyFont="1" applyFill="1" applyBorder="1" applyAlignment="1">
      <alignment vertical="center"/>
    </xf>
    <xf numFmtId="0" fontId="14" fillId="0" borderId="0" xfId="0" applyFont="1" applyAlignment="1">
      <alignment horizontal="left" vertical="center"/>
    </xf>
    <xf numFmtId="0" fontId="5" fillId="2" borderId="0" xfId="0" applyFont="1" applyFill="1" applyAlignment="1">
      <alignment horizontal="center" vertical="center" shrinkToFit="1"/>
    </xf>
    <xf numFmtId="49" fontId="40" fillId="2" borderId="11" xfId="0" applyNumberFormat="1" applyFont="1" applyFill="1" applyBorder="1" applyAlignment="1">
      <alignment vertical="center"/>
    </xf>
    <xf numFmtId="0" fontId="45" fillId="8" borderId="4" xfId="0" applyFont="1" applyFill="1" applyBorder="1" applyAlignment="1">
      <alignment vertical="center"/>
    </xf>
    <xf numFmtId="0" fontId="15" fillId="0" borderId="0" xfId="0" applyFont="1"/>
    <xf numFmtId="0" fontId="25" fillId="0" borderId="14" xfId="0" applyFont="1" applyBorder="1" applyAlignment="1">
      <alignment vertical="center"/>
    </xf>
    <xf numFmtId="0" fontId="29" fillId="0" borderId="0" xfId="0" applyFont="1" applyAlignment="1">
      <alignment horizontal="center" vertical="center"/>
    </xf>
    <xf numFmtId="49" fontId="5" fillId="0" borderId="0" xfId="0" applyNumberFormat="1" applyFont="1" applyAlignment="1">
      <alignment horizontal="right" vertical="center"/>
    </xf>
    <xf numFmtId="49" fontId="5" fillId="0" borderId="15" xfId="0" applyNumberFormat="1" applyFont="1" applyBorder="1" applyAlignment="1">
      <alignment horizontal="center" vertical="center"/>
    </xf>
    <xf numFmtId="49" fontId="5" fillId="2" borderId="0" xfId="0" applyNumberFormat="1" applyFont="1" applyFill="1" applyAlignment="1">
      <alignment horizontal="center" vertical="center"/>
    </xf>
    <xf numFmtId="0" fontId="5" fillId="2" borderId="0" xfId="0" applyFont="1" applyFill="1" applyAlignment="1">
      <alignment vertical="center"/>
    </xf>
    <xf numFmtId="49" fontId="42" fillId="2" borderId="6" xfId="0" applyNumberFormat="1" applyFont="1" applyFill="1" applyBorder="1" applyAlignment="1">
      <alignment vertical="center"/>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right" vertical="center"/>
    </xf>
    <xf numFmtId="0" fontId="5" fillId="2" borderId="2" xfId="0" applyFont="1" applyFill="1" applyBorder="1" applyAlignment="1">
      <alignment vertical="center"/>
    </xf>
    <xf numFmtId="49" fontId="42" fillId="2" borderId="4" xfId="0" applyNumberFormat="1" applyFont="1" applyFill="1" applyBorder="1" applyAlignment="1">
      <alignment vertical="center"/>
    </xf>
    <xf numFmtId="0" fontId="46" fillId="0" borderId="0" xfId="0" applyFont="1" applyAlignment="1">
      <alignment vertical="center"/>
    </xf>
    <xf numFmtId="0" fontId="46" fillId="0" borderId="0" xfId="0" applyFont="1"/>
    <xf numFmtId="0" fontId="0" fillId="0" borderId="0" xfId="0" applyAlignment="1">
      <alignment horizontal="center"/>
    </xf>
    <xf numFmtId="15" fontId="0" fillId="0" borderId="0" xfId="0" applyNumberFormat="1" applyAlignment="1">
      <alignment horizontal="center"/>
    </xf>
    <xf numFmtId="49" fontId="12" fillId="0" borderId="0" xfId="0" applyNumberFormat="1" applyFont="1" applyAlignment="1">
      <alignment horizontal="left"/>
    </xf>
    <xf numFmtId="49" fontId="47" fillId="0" borderId="0" xfId="0" applyNumberFormat="1" applyFont="1" applyAlignment="1">
      <alignment horizontal="center"/>
    </xf>
    <xf numFmtId="49" fontId="11" fillId="0" borderId="0" xfId="0" applyNumberFormat="1" applyFont="1" applyAlignment="1">
      <alignment horizontal="center"/>
    </xf>
    <xf numFmtId="0" fontId="48" fillId="4" borderId="0" xfId="0" applyFont="1" applyFill="1" applyAlignment="1">
      <alignment horizontal="left"/>
    </xf>
    <xf numFmtId="0" fontId="49" fillId="4" borderId="0" xfId="0" applyFont="1" applyFill="1" applyAlignment="1">
      <alignment horizontal="left"/>
    </xf>
    <xf numFmtId="49" fontId="49" fillId="4" borderId="0" xfId="0" applyNumberFormat="1" applyFont="1" applyFill="1" applyAlignment="1">
      <alignment horizontal="left"/>
    </xf>
    <xf numFmtId="49" fontId="14" fillId="0" borderId="0" xfId="0" applyNumberFormat="1" applyFont="1" applyAlignment="1">
      <alignment horizontal="right" vertical="center"/>
    </xf>
    <xf numFmtId="49" fontId="0" fillId="0" borderId="0" xfId="0" applyNumberFormat="1" applyAlignment="1">
      <alignment horizontal="left"/>
    </xf>
    <xf numFmtId="0" fontId="7" fillId="0" borderId="0" xfId="0" applyFont="1" applyAlignment="1">
      <alignment horizontal="left"/>
    </xf>
    <xf numFmtId="49" fontId="7" fillId="0" borderId="0" xfId="0" applyNumberFormat="1" applyFont="1" applyAlignment="1">
      <alignment horizontal="left"/>
    </xf>
    <xf numFmtId="49" fontId="50" fillId="9" borderId="8" xfId="0" applyNumberFormat="1" applyFont="1" applyFill="1" applyBorder="1" applyAlignment="1">
      <alignment vertical="center"/>
    </xf>
    <xf numFmtId="49" fontId="51" fillId="9" borderId="9" xfId="0" applyNumberFormat="1" applyFont="1" applyFill="1" applyBorder="1" applyAlignment="1">
      <alignment vertical="center"/>
    </xf>
    <xf numFmtId="49" fontId="51" fillId="9" borderId="18" xfId="0" applyNumberFormat="1" applyFont="1" applyFill="1" applyBorder="1" applyAlignment="1">
      <alignment vertical="center"/>
    </xf>
    <xf numFmtId="49" fontId="2" fillId="9" borderId="9" xfId="0" applyNumberFormat="1" applyFont="1" applyFill="1" applyBorder="1" applyAlignment="1">
      <alignment horizontal="left" vertical="center"/>
    </xf>
    <xf numFmtId="49" fontId="2" fillId="9" borderId="11" xfId="0" applyNumberFormat="1" applyFont="1" applyFill="1" applyBorder="1" applyAlignment="1">
      <alignment horizontal="left" vertical="center"/>
    </xf>
    <xf numFmtId="49" fontId="2" fillId="2" borderId="0" xfId="0" applyNumberFormat="1" applyFont="1" applyFill="1" applyAlignment="1">
      <alignment horizontal="left" vertical="center"/>
    </xf>
    <xf numFmtId="0" fontId="0" fillId="2" borderId="0" xfId="0" applyFill="1" applyAlignment="1">
      <alignment horizontal="left" vertical="center"/>
    </xf>
    <xf numFmtId="49" fontId="52" fillId="2" borderId="0" xfId="0" applyNumberFormat="1" applyFont="1" applyFill="1" applyAlignment="1">
      <alignment horizontal="left" vertical="center"/>
    </xf>
    <xf numFmtId="49" fontId="2" fillId="2" borderId="19" xfId="0" applyNumberFormat="1" applyFont="1" applyFill="1" applyBorder="1" applyAlignment="1">
      <alignment horizontal="left" vertical="center"/>
    </xf>
    <xf numFmtId="49" fontId="2" fillId="2" borderId="20" xfId="0" applyNumberFormat="1" applyFont="1" applyFill="1" applyBorder="1" applyAlignment="1">
      <alignment horizontal="left" vertical="center"/>
    </xf>
    <xf numFmtId="0" fontId="0" fillId="2" borderId="21" xfId="0" applyFill="1" applyBorder="1" applyAlignment="1">
      <alignment vertical="center"/>
    </xf>
    <xf numFmtId="49" fontId="16" fillId="2" borderId="0" xfId="0" applyNumberFormat="1" applyFont="1" applyFill="1" applyAlignment="1">
      <alignment horizontal="left" vertical="center"/>
    </xf>
    <xf numFmtId="49" fontId="18" fillId="2" borderId="0" xfId="0" applyNumberFormat="1" applyFont="1" applyFill="1" applyAlignment="1">
      <alignment horizontal="right" vertical="center"/>
    </xf>
    <xf numFmtId="49" fontId="2" fillId="4" borderId="22" xfId="0" applyNumberFormat="1" applyFont="1" applyFill="1" applyBorder="1" applyAlignment="1">
      <alignment horizontal="left" vertical="center"/>
    </xf>
    <xf numFmtId="0" fontId="0" fillId="4" borderId="0" xfId="0" applyFill="1" applyAlignment="1">
      <alignment horizontal="center" vertical="center"/>
    </xf>
    <xf numFmtId="0" fontId="0" fillId="4" borderId="23" xfId="0" applyFill="1" applyBorder="1" applyAlignment="1">
      <alignment horizontal="center" vertical="center"/>
    </xf>
    <xf numFmtId="49" fontId="20" fillId="0" borderId="1" xfId="0" applyNumberFormat="1" applyFont="1" applyBorder="1" applyAlignment="1">
      <alignment horizontal="left" vertical="center"/>
    </xf>
    <xf numFmtId="49" fontId="20" fillId="0" borderId="24" xfId="0" applyNumberFormat="1" applyFont="1" applyBorder="1" applyAlignment="1">
      <alignment horizontal="left" vertical="center"/>
    </xf>
    <xf numFmtId="0" fontId="43" fillId="8" borderId="25" xfId="0" applyFont="1" applyFill="1" applyBorder="1" applyAlignment="1">
      <alignment horizontal="right" vertical="center"/>
    </xf>
    <xf numFmtId="49" fontId="13" fillId="2" borderId="26" xfId="0" applyNumberFormat="1" applyFont="1" applyFill="1" applyBorder="1" applyAlignment="1">
      <alignment horizontal="center" wrapText="1"/>
    </xf>
    <xf numFmtId="49" fontId="13" fillId="2" borderId="20" xfId="0" applyNumberFormat="1" applyFont="1" applyFill="1" applyBorder="1" applyAlignment="1">
      <alignment horizontal="center" wrapText="1"/>
    </xf>
    <xf numFmtId="49" fontId="5" fillId="2" borderId="28" xfId="0" applyNumberFormat="1" applyFont="1" applyFill="1" applyBorder="1" applyAlignment="1">
      <alignment horizontal="center" wrapText="1"/>
    </xf>
    <xf numFmtId="49" fontId="5" fillId="2" borderId="29" xfId="0" applyNumberFormat="1" applyFont="1" applyFill="1" applyBorder="1" applyAlignment="1">
      <alignment horizontal="center" wrapText="1"/>
    </xf>
    <xf numFmtId="49" fontId="5" fillId="2" borderId="30" xfId="0" applyNumberFormat="1" applyFont="1" applyFill="1" applyBorder="1" applyAlignment="1">
      <alignment horizontal="center" wrapText="1"/>
    </xf>
    <xf numFmtId="49" fontId="5" fillId="2" borderId="1" xfId="0" applyNumberFormat="1" applyFont="1" applyFill="1" applyBorder="1" applyAlignment="1">
      <alignment horizontal="center" wrapText="1"/>
    </xf>
    <xf numFmtId="49" fontId="5" fillId="2" borderId="25" xfId="0" applyNumberFormat="1" applyFont="1" applyFill="1" applyBorder="1" applyAlignment="1">
      <alignment horizontal="center" wrapText="1"/>
    </xf>
    <xf numFmtId="0" fontId="5" fillId="2" borderId="25" xfId="0" applyFont="1" applyFill="1" applyBorder="1" applyAlignment="1">
      <alignment horizontal="center" wrapText="1"/>
    </xf>
    <xf numFmtId="0" fontId="11" fillId="0" borderId="31" xfId="0" applyFont="1" applyBorder="1" applyAlignment="1">
      <alignment horizontal="center" vertical="center"/>
    </xf>
    <xf numFmtId="0" fontId="0" fillId="0" borderId="32"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1" fontId="0" fillId="0" borderId="33" xfId="0" applyNumberFormat="1" applyBorder="1" applyAlignment="1">
      <alignment horizontal="center" vertical="center"/>
    </xf>
    <xf numFmtId="1" fontId="0" fillId="0" borderId="2" xfId="0" applyNumberFormat="1" applyBorder="1" applyAlignment="1">
      <alignment horizontal="center" vertical="center"/>
    </xf>
    <xf numFmtId="15" fontId="0" fillId="0" borderId="32" xfId="0" applyNumberFormat="1" applyBorder="1" applyAlignment="1">
      <alignment horizontal="left" vertical="center"/>
    </xf>
    <xf numFmtId="0" fontId="0" fillId="0" borderId="4" xfId="0" applyBorder="1" applyAlignment="1">
      <alignment horizontal="left" vertical="center"/>
    </xf>
    <xf numFmtId="0" fontId="0" fillId="0" borderId="33" xfId="0" applyBorder="1" applyAlignment="1">
      <alignment horizontal="center" vertical="center"/>
    </xf>
    <xf numFmtId="1" fontId="0" fillId="2" borderId="4" xfId="0" applyNumberFormat="1" applyFill="1" applyBorder="1" applyAlignment="1">
      <alignment horizontal="center" vertical="center"/>
    </xf>
    <xf numFmtId="0" fontId="11" fillId="0" borderId="34" xfId="0" applyFont="1" applyBorder="1" applyAlignment="1">
      <alignment horizontal="center" vertical="center"/>
    </xf>
    <xf numFmtId="49" fontId="0" fillId="0" borderId="4" xfId="0" applyNumberFormat="1" applyBorder="1" applyAlignment="1">
      <alignment horizontal="center" vertical="center"/>
    </xf>
    <xf numFmtId="0" fontId="0" fillId="0" borderId="33" xfId="0" applyBorder="1" applyAlignment="1">
      <alignment horizontal="center" vertical="center" wrapText="1"/>
    </xf>
    <xf numFmtId="49" fontId="0" fillId="0" borderId="4" xfId="0" applyNumberFormat="1" applyBorder="1" applyAlignment="1">
      <alignment horizontal="center" vertical="center" wrapText="1"/>
    </xf>
    <xf numFmtId="0" fontId="11" fillId="0" borderId="35" xfId="0" applyFont="1" applyBorder="1" applyAlignment="1">
      <alignment horizontal="center" vertical="center"/>
    </xf>
    <xf numFmtId="0" fontId="0" fillId="0" borderId="28" xfId="0"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49" fontId="0" fillId="0" borderId="29" xfId="0" applyNumberFormat="1" applyBorder="1" applyAlignment="1">
      <alignment horizontal="center" vertical="center"/>
    </xf>
    <xf numFmtId="0" fontId="0" fillId="0" borderId="25" xfId="0" applyBorder="1" applyAlignment="1">
      <alignment horizontal="center" vertical="center"/>
    </xf>
    <xf numFmtId="1" fontId="0" fillId="0" borderId="1" xfId="0" applyNumberFormat="1" applyBorder="1" applyAlignment="1">
      <alignment horizontal="center" vertical="center"/>
    </xf>
    <xf numFmtId="49" fontId="1" fillId="0" borderId="0" xfId="0" applyNumberFormat="1" applyFont="1" applyAlignment="1">
      <alignment vertical="top"/>
    </xf>
    <xf numFmtId="49" fontId="9" fillId="0" borderId="0" xfId="0" applyNumberFormat="1" applyFont="1" applyAlignment="1">
      <alignment vertical="top"/>
    </xf>
    <xf numFmtId="49" fontId="10" fillId="0" borderId="0" xfId="0" applyNumberFormat="1" applyFont="1" applyAlignment="1">
      <alignment vertical="top"/>
    </xf>
    <xf numFmtId="49" fontId="11" fillId="0" borderId="0" xfId="0" applyNumberFormat="1" applyFont="1"/>
    <xf numFmtId="49" fontId="11" fillId="0" borderId="0" xfId="0" applyNumberFormat="1" applyFont="1" applyAlignment="1">
      <alignment horizontal="left"/>
    </xf>
    <xf numFmtId="0" fontId="1" fillId="4" borderId="0" xfId="0" applyFont="1" applyFill="1" applyAlignment="1">
      <alignment vertical="top"/>
    </xf>
    <xf numFmtId="0" fontId="53" fillId="10" borderId="0" xfId="0" applyFont="1" applyFill="1" applyAlignment="1">
      <alignment horizontal="center" vertical="center"/>
    </xf>
    <xf numFmtId="49" fontId="0" fillId="0" borderId="0" xfId="0" applyNumberFormat="1"/>
    <xf numFmtId="49" fontId="7" fillId="0" borderId="0" xfId="0" applyNumberFormat="1" applyFont="1"/>
    <xf numFmtId="49" fontId="0" fillId="9" borderId="0" xfId="0" applyNumberFormat="1" applyFill="1"/>
    <xf numFmtId="0" fontId="0" fillId="9" borderId="0" xfId="0" applyFill="1"/>
    <xf numFmtId="0" fontId="0" fillId="9" borderId="0" xfId="0" applyFill="1" applyAlignment="1">
      <alignment horizontal="center"/>
    </xf>
    <xf numFmtId="49" fontId="0" fillId="0" borderId="1" xfId="0" applyNumberFormat="1" applyBorder="1" applyAlignment="1">
      <alignment vertical="center"/>
    </xf>
    <xf numFmtId="49" fontId="5" fillId="2" borderId="0" xfId="0" applyNumberFormat="1" applyFont="1" applyFill="1" applyAlignment="1">
      <alignment horizontal="center" vertical="center" shrinkToFit="1"/>
    </xf>
    <xf numFmtId="49" fontId="5" fillId="2" borderId="0" xfId="0" applyNumberFormat="1" applyFont="1" applyFill="1" applyAlignment="1">
      <alignment horizontal="left" vertical="center"/>
    </xf>
    <xf numFmtId="49" fontId="6" fillId="2" borderId="0" xfId="0" applyNumberFormat="1" applyFont="1" applyFill="1" applyAlignment="1">
      <alignment horizontal="center" vertical="center"/>
    </xf>
    <xf numFmtId="49" fontId="6" fillId="2" borderId="0" xfId="0" applyNumberFormat="1" applyFont="1" applyFill="1" applyAlignment="1">
      <alignment vertical="center"/>
    </xf>
    <xf numFmtId="49" fontId="4" fillId="2" borderId="0" xfId="0" applyNumberFormat="1" applyFont="1" applyFill="1" applyAlignment="1">
      <alignment horizontal="right" vertical="center"/>
    </xf>
    <xf numFmtId="49" fontId="4" fillId="2" borderId="0" xfId="0" applyNumberFormat="1"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vertical="center"/>
    </xf>
    <xf numFmtId="0" fontId="21" fillId="2" borderId="0" xfId="0" applyFont="1" applyFill="1" applyAlignment="1">
      <alignment horizontal="center" vertical="center"/>
    </xf>
    <xf numFmtId="0" fontId="21" fillId="2" borderId="0" xfId="0" applyFont="1" applyFill="1" applyAlignment="1">
      <alignment vertical="center"/>
    </xf>
    <xf numFmtId="0" fontId="4" fillId="9" borderId="0" xfId="0" applyFont="1" applyFill="1"/>
    <xf numFmtId="0" fontId="4" fillId="9" borderId="0" xfId="0" applyFont="1" applyFill="1" applyAlignment="1">
      <alignment horizontal="center"/>
    </xf>
    <xf numFmtId="0" fontId="4" fillId="0" borderId="0" xfId="0" applyFont="1"/>
    <xf numFmtId="49" fontId="22" fillId="2" borderId="0" xfId="0" applyNumberFormat="1" applyFont="1" applyFill="1" applyAlignment="1">
      <alignment horizontal="center" vertical="center"/>
    </xf>
    <xf numFmtId="0" fontId="23" fillId="0" borderId="2" xfId="0" applyFont="1" applyBorder="1" applyAlignment="1">
      <alignment horizontal="center" vertical="center" shrinkToFit="1"/>
    </xf>
    <xf numFmtId="49" fontId="30" fillId="0" borderId="2" xfId="0" applyNumberFormat="1" applyFont="1" applyBorder="1" applyAlignment="1">
      <alignment horizontal="left" vertical="center"/>
    </xf>
    <xf numFmtId="0" fontId="30" fillId="0" borderId="2" xfId="0" applyFont="1" applyBorder="1" applyAlignment="1">
      <alignment vertical="center"/>
    </xf>
    <xf numFmtId="49" fontId="30" fillId="0" borderId="2" xfId="0" applyNumberFormat="1" applyFont="1" applyBorder="1" applyAlignment="1">
      <alignment vertical="center"/>
    </xf>
    <xf numFmtId="49" fontId="30" fillId="0" borderId="0" xfId="0" applyNumberFormat="1" applyFont="1" applyAlignment="1">
      <alignment vertical="center"/>
    </xf>
    <xf numFmtId="49" fontId="23" fillId="2" borderId="0" xfId="0" applyNumberFormat="1" applyFont="1" applyFill="1" applyAlignment="1">
      <alignment horizontal="center" vertical="center"/>
    </xf>
    <xf numFmtId="0" fontId="33" fillId="5" borderId="11" xfId="0" applyFont="1" applyFill="1" applyBorder="1" applyAlignment="1">
      <alignment horizontal="right" vertical="center"/>
    </xf>
    <xf numFmtId="0" fontId="30" fillId="0" borderId="0" xfId="0" applyFont="1" applyAlignment="1">
      <alignment vertical="center"/>
    </xf>
    <xf numFmtId="0" fontId="33" fillId="5" borderId="16" xfId="0" applyFont="1" applyFill="1" applyBorder="1" applyAlignment="1">
      <alignment horizontal="right" vertical="center"/>
    </xf>
    <xf numFmtId="49" fontId="26" fillId="2" borderId="0" xfId="0" applyNumberFormat="1" applyFont="1" applyFill="1" applyAlignment="1">
      <alignment horizontal="center" vertical="center"/>
    </xf>
    <xf numFmtId="49" fontId="30" fillId="0" borderId="4" xfId="0" applyNumberFormat="1" applyFont="1" applyBorder="1" applyAlignment="1">
      <alignment horizontal="left" vertical="center"/>
    </xf>
    <xf numFmtId="49" fontId="30" fillId="0" borderId="6" xfId="0" applyNumberFormat="1" applyFont="1" applyBorder="1" applyAlignment="1">
      <alignment vertical="center"/>
    </xf>
    <xf numFmtId="49" fontId="30" fillId="0" borderId="0" xfId="0" applyNumberFormat="1" applyFont="1" applyAlignment="1">
      <alignment horizontal="left" vertical="center"/>
    </xf>
    <xf numFmtId="49" fontId="30" fillId="0" borderId="6" xfId="0" applyNumberFormat="1" applyFont="1" applyBorder="1" applyAlignment="1">
      <alignment horizontal="left" vertical="center"/>
    </xf>
    <xf numFmtId="49" fontId="54" fillId="0" borderId="4" xfId="0" applyNumberFormat="1" applyFont="1" applyBorder="1" applyAlignment="1">
      <alignment horizontal="right" vertical="center"/>
    </xf>
    <xf numFmtId="49" fontId="30" fillId="0" borderId="4" xfId="0" applyNumberFormat="1" applyFont="1" applyBorder="1" applyAlignment="1">
      <alignment vertical="center"/>
    </xf>
    <xf numFmtId="49" fontId="36" fillId="2" borderId="0" xfId="0" applyNumberFormat="1" applyFont="1" applyFill="1" applyAlignment="1">
      <alignment horizontal="center" vertical="center"/>
    </xf>
    <xf numFmtId="49" fontId="54" fillId="0" borderId="0" xfId="0" applyNumberFormat="1" applyFont="1" applyAlignment="1">
      <alignment horizontal="right" vertical="center"/>
    </xf>
    <xf numFmtId="0" fontId="55" fillId="4" borderId="0" xfId="0" applyFont="1" applyFill="1" applyAlignment="1">
      <alignment horizontal="right" vertical="center"/>
    </xf>
    <xf numFmtId="0" fontId="28" fillId="0" borderId="0" xfId="0" applyFont="1" applyAlignment="1">
      <alignment vertical="center"/>
    </xf>
    <xf numFmtId="0" fontId="30" fillId="0" borderId="4" xfId="0" applyFont="1" applyBorder="1" applyAlignment="1">
      <alignment horizontal="right" vertical="center"/>
    </xf>
    <xf numFmtId="0" fontId="33" fillId="5" borderId="0" xfId="0" applyFont="1" applyFill="1" applyAlignment="1">
      <alignment horizontal="right" vertical="center"/>
    </xf>
    <xf numFmtId="0" fontId="25" fillId="4" borderId="6" xfId="0" applyFont="1" applyFill="1" applyBorder="1" applyAlignment="1">
      <alignment vertical="center"/>
    </xf>
    <xf numFmtId="49" fontId="5" fillId="6" borderId="0" xfId="0" applyNumberFormat="1" applyFont="1" applyFill="1" applyAlignment="1">
      <alignment horizontal="center" vertical="center"/>
    </xf>
    <xf numFmtId="49" fontId="30" fillId="6" borderId="0" xfId="0" applyNumberFormat="1" applyFont="1" applyFill="1" applyAlignment="1">
      <alignment vertical="center"/>
    </xf>
    <xf numFmtId="0" fontId="30" fillId="6" borderId="2" xfId="0" applyFont="1" applyFill="1" applyBorder="1" applyAlignment="1">
      <alignment vertical="center"/>
    </xf>
    <xf numFmtId="49" fontId="30" fillId="6" borderId="2" xfId="0" applyNumberFormat="1" applyFont="1" applyFill="1" applyBorder="1" applyAlignment="1">
      <alignment vertical="center"/>
    </xf>
    <xf numFmtId="0" fontId="26" fillId="4" borderId="0" xfId="0" applyFont="1" applyFill="1" applyAlignment="1">
      <alignment horizontal="right" vertical="center"/>
    </xf>
    <xf numFmtId="0" fontId="33" fillId="7" borderId="16" xfId="0" applyFont="1" applyFill="1" applyBorder="1" applyAlignment="1">
      <alignment horizontal="right" vertical="center"/>
    </xf>
    <xf numFmtId="0" fontId="56" fillId="4" borderId="0" xfId="0" applyFont="1" applyFill="1" applyAlignment="1">
      <alignment horizontal="right" vertical="center"/>
    </xf>
    <xf numFmtId="49" fontId="30" fillId="6" borderId="4" xfId="0" applyNumberFormat="1" applyFont="1" applyFill="1" applyBorder="1" applyAlignment="1">
      <alignment vertical="center"/>
    </xf>
    <xf numFmtId="49" fontId="36" fillId="0" borderId="0" xfId="0" applyNumberFormat="1" applyFont="1" applyAlignment="1">
      <alignment horizontal="center" vertical="center"/>
    </xf>
    <xf numFmtId="49" fontId="26" fillId="0" borderId="2" xfId="0" applyNumberFormat="1" applyFont="1" applyBorder="1" applyAlignment="1">
      <alignment horizontal="center" vertical="center"/>
    </xf>
    <xf numFmtId="1" fontId="26" fillId="0" borderId="2" xfId="0" applyNumberFormat="1" applyFont="1" applyBorder="1" applyAlignment="1">
      <alignment horizontal="center" vertical="center"/>
    </xf>
    <xf numFmtId="49" fontId="57" fillId="0" borderId="2" xfId="0" applyNumberFormat="1" applyFont="1" applyBorder="1" applyAlignment="1">
      <alignment vertical="center"/>
    </xf>
    <xf numFmtId="49" fontId="58" fillId="0" borderId="2" xfId="0" applyNumberFormat="1" applyFont="1" applyBorder="1" applyAlignment="1">
      <alignment vertical="center"/>
    </xf>
    <xf numFmtId="49" fontId="54" fillId="0" borderId="2" xfId="0" applyNumberFormat="1" applyFont="1" applyBorder="1" applyAlignment="1">
      <alignment horizontal="right" vertical="center"/>
    </xf>
    <xf numFmtId="0" fontId="39" fillId="2" borderId="11" xfId="0" applyFont="1" applyFill="1" applyBorder="1" applyAlignment="1">
      <alignment vertical="center"/>
    </xf>
    <xf numFmtId="49" fontId="40" fillId="2" borderId="2" xfId="0" applyNumberFormat="1" applyFont="1" applyFill="1" applyBorder="1" applyAlignment="1">
      <alignment horizontal="center" vertical="center"/>
    </xf>
    <xf numFmtId="49" fontId="40" fillId="2" borderId="9" xfId="0" applyNumberFormat="1" applyFont="1" applyFill="1" applyBorder="1" applyAlignment="1">
      <alignment horizontal="right" vertical="center"/>
    </xf>
    <xf numFmtId="49" fontId="40" fillId="2" borderId="10" xfId="0" applyNumberFormat="1" applyFont="1" applyFill="1" applyBorder="1" applyAlignment="1">
      <alignment horizontal="centerContinuous" vertical="center"/>
    </xf>
    <xf numFmtId="49" fontId="5" fillId="0" borderId="13" xfId="0" applyNumberFormat="1" applyFont="1" applyBorder="1" applyAlignment="1">
      <alignment vertical="center"/>
    </xf>
    <xf numFmtId="49" fontId="5" fillId="0" borderId="14" xfId="0" applyNumberFormat="1" applyFont="1" applyBorder="1" applyAlignment="1">
      <alignment vertical="center"/>
    </xf>
    <xf numFmtId="49" fontId="5" fillId="0" borderId="14" xfId="0" applyNumberFormat="1" applyFont="1" applyBorder="1" applyAlignment="1">
      <alignment horizontal="right" vertical="center"/>
    </xf>
    <xf numFmtId="49" fontId="5" fillId="0" borderId="16" xfId="0" applyNumberFormat="1" applyFont="1" applyBorder="1" applyAlignment="1">
      <alignment horizontal="right" vertical="center"/>
    </xf>
    <xf numFmtId="0" fontId="5" fillId="4" borderId="6" xfId="0" applyFont="1" applyFill="1" applyBorder="1" applyAlignment="1">
      <alignment vertical="center"/>
    </xf>
    <xf numFmtId="49" fontId="5" fillId="4" borderId="6" xfId="0" applyNumberFormat="1" applyFont="1" applyFill="1" applyBorder="1" applyAlignment="1">
      <alignment vertical="center"/>
    </xf>
    <xf numFmtId="49" fontId="42" fillId="0" borderId="0" xfId="0" applyNumberFormat="1" applyFont="1" applyAlignment="1">
      <alignment horizontal="center" vertical="center"/>
    </xf>
    <xf numFmtId="49" fontId="5" fillId="0" borderId="2" xfId="0" applyNumberFormat="1" applyFont="1" applyBorder="1" applyAlignment="1">
      <alignment horizontal="right" vertical="center"/>
    </xf>
    <xf numFmtId="0" fontId="5" fillId="0" borderId="2" xfId="0" applyFont="1" applyBorder="1" applyAlignment="1">
      <alignment vertical="center"/>
    </xf>
    <xf numFmtId="49" fontId="5" fillId="2" borderId="14" xfId="0" applyNumberFormat="1" applyFont="1" applyFill="1" applyBorder="1" applyAlignment="1">
      <alignment horizontal="right" vertical="center"/>
    </xf>
    <xf numFmtId="0" fontId="39" fillId="2" borderId="6" xfId="0" applyFont="1" applyFill="1" applyBorder="1" applyAlignment="1">
      <alignment vertical="center"/>
    </xf>
    <xf numFmtId="0" fontId="5" fillId="4" borderId="4" xfId="0" applyFont="1" applyFill="1" applyBorder="1" applyAlignment="1">
      <alignment vertical="center"/>
    </xf>
    <xf numFmtId="49" fontId="5" fillId="4" borderId="4" xfId="0" applyNumberFormat="1" applyFont="1" applyFill="1" applyBorder="1" applyAlignment="1">
      <alignment vertical="center"/>
    </xf>
    <xf numFmtId="49" fontId="42" fillId="0" borderId="2" xfId="0" applyNumberFormat="1" applyFont="1" applyBorder="1" applyAlignment="1">
      <alignment horizontal="center" vertical="center"/>
    </xf>
    <xf numFmtId="0" fontId="33" fillId="5" borderId="4" xfId="0" applyFont="1" applyFill="1" applyBorder="1" applyAlignment="1">
      <alignment horizontal="right" vertical="center"/>
    </xf>
    <xf numFmtId="0" fontId="20" fillId="0" borderId="1" xfId="0" applyFont="1" applyBorder="1" applyAlignment="1">
      <alignment horizontal="left" vertical="center"/>
    </xf>
    <xf numFmtId="49" fontId="21" fillId="2" borderId="0" xfId="0" applyNumberFormat="1" applyFont="1" applyFill="1" applyAlignment="1">
      <alignment vertical="center"/>
    </xf>
    <xf numFmtId="0" fontId="30" fillId="0" borderId="2" xfId="0" applyFont="1" applyBorder="1" applyAlignment="1">
      <alignment horizontal="center" vertical="center"/>
    </xf>
    <xf numFmtId="0" fontId="26" fillId="4" borderId="0" xfId="0" applyFont="1" applyFill="1" applyAlignment="1">
      <alignment vertical="center"/>
    </xf>
    <xf numFmtId="0" fontId="59" fillId="0" borderId="0" xfId="0" applyFont="1" applyAlignment="1">
      <alignment vertical="center"/>
    </xf>
    <xf numFmtId="0" fontId="60" fillId="0" borderId="0" xfId="0" applyFont="1" applyAlignment="1">
      <alignment vertical="center"/>
    </xf>
    <xf numFmtId="0" fontId="30" fillId="0" borderId="4" xfId="0" applyFont="1" applyBorder="1" applyAlignment="1">
      <alignment horizontal="center" vertical="center"/>
    </xf>
    <xf numFmtId="0" fontId="30" fillId="0" borderId="6" xfId="0" applyFont="1" applyBorder="1" applyAlignment="1">
      <alignment horizontal="left" vertical="center"/>
    </xf>
    <xf numFmtId="0" fontId="30" fillId="0" borderId="0" xfId="0" applyFont="1" applyAlignment="1">
      <alignment horizontal="center" vertical="center"/>
    </xf>
    <xf numFmtId="0" fontId="30" fillId="0" borderId="6" xfId="0" applyFont="1" applyBorder="1" applyAlignment="1">
      <alignment vertical="center"/>
    </xf>
    <xf numFmtId="0" fontId="30" fillId="0" borderId="4" xfId="0" applyFont="1" applyBorder="1" applyAlignment="1">
      <alignment vertical="center"/>
    </xf>
    <xf numFmtId="0" fontId="61" fillId="0" borderId="4" xfId="0" applyFont="1" applyBorder="1" applyAlignment="1">
      <alignment horizontal="center" vertical="center"/>
    </xf>
    <xf numFmtId="0" fontId="61" fillId="0" borderId="2" xfId="0" applyFont="1" applyBorder="1" applyAlignment="1">
      <alignment horizontal="center" vertical="center"/>
    </xf>
    <xf numFmtId="0" fontId="57" fillId="0" borderId="0" xfId="0" applyFont="1" applyAlignment="1">
      <alignment vertical="center"/>
    </xf>
    <xf numFmtId="0" fontId="58" fillId="0" borderId="0" xfId="0" applyFont="1" applyAlignment="1">
      <alignment vertical="center"/>
    </xf>
    <xf numFmtId="0" fontId="25" fillId="4" borderId="2" xfId="0" applyFont="1" applyFill="1" applyBorder="1" applyAlignment="1">
      <alignment vertical="center"/>
    </xf>
    <xf numFmtId="0" fontId="25" fillId="4" borderId="4" xfId="0" applyFont="1" applyFill="1" applyBorder="1" applyAlignment="1">
      <alignment vertical="center"/>
    </xf>
    <xf numFmtId="0" fontId="62" fillId="4" borderId="0" xfId="0" applyFont="1" applyFill="1" applyAlignment="1">
      <alignment horizontal="right" vertical="center"/>
    </xf>
    <xf numFmtId="49" fontId="0" fillId="4" borderId="0" xfId="0" applyNumberFormat="1" applyFill="1" applyAlignment="1">
      <alignment vertical="center"/>
    </xf>
    <xf numFmtId="49" fontId="63" fillId="4" borderId="0" xfId="0" applyNumberFormat="1" applyFont="1" applyFill="1" applyAlignment="1">
      <alignment horizontal="center" vertical="center"/>
    </xf>
    <xf numFmtId="49" fontId="37" fillId="0" borderId="0" xfId="0" applyNumberFormat="1" applyFont="1" applyAlignment="1">
      <alignment vertical="center"/>
    </xf>
    <xf numFmtId="49" fontId="38" fillId="0" borderId="0" xfId="0" applyNumberFormat="1" applyFont="1" applyAlignment="1">
      <alignment horizontal="center" vertical="center"/>
    </xf>
    <xf numFmtId="49" fontId="40" fillId="2" borderId="9" xfId="0" applyNumberFormat="1" applyFont="1" applyFill="1" applyBorder="1" applyAlignment="1">
      <alignment horizontal="centerContinuous" vertical="center"/>
    </xf>
    <xf numFmtId="49" fontId="40" fillId="2" borderId="11" xfId="0" applyNumberFormat="1" applyFont="1" applyFill="1" applyBorder="1" applyAlignment="1">
      <alignment horizontal="centerContinuous" vertical="center"/>
    </xf>
    <xf numFmtId="49" fontId="5" fillId="4" borderId="0" xfId="0" applyNumberFormat="1" applyFont="1" applyFill="1" applyAlignment="1">
      <alignment horizontal="center" vertical="center"/>
    </xf>
    <xf numFmtId="49" fontId="5" fillId="4" borderId="2" xfId="0" applyNumberFormat="1" applyFont="1" applyFill="1" applyBorder="1" applyAlignment="1">
      <alignment horizontal="center" vertical="center"/>
    </xf>
    <xf numFmtId="0" fontId="64" fillId="0" borderId="0" xfId="0" applyFont="1" applyAlignment="1">
      <alignment horizontal="right" vertical="center"/>
    </xf>
    <xf numFmtId="0" fontId="26" fillId="0" borderId="2" xfId="0" applyFont="1" applyBorder="1" applyAlignment="1">
      <alignment vertical="center"/>
    </xf>
    <xf numFmtId="0" fontId="65" fillId="0" borderId="0" xfId="0" applyFont="1" applyAlignment="1">
      <alignment vertical="center"/>
    </xf>
    <xf numFmtId="49" fontId="26" fillId="0" borderId="0" xfId="0" applyNumberFormat="1" applyFont="1" applyAlignment="1">
      <alignment horizontal="center" vertical="center"/>
    </xf>
    <xf numFmtId="49" fontId="22" fillId="0" borderId="0" xfId="0" applyNumberFormat="1" applyFont="1" applyAlignment="1">
      <alignment horizontal="center" vertical="center"/>
    </xf>
    <xf numFmtId="0" fontId="5" fillId="0" borderId="0" xfId="0" applyFont="1" applyAlignment="1">
      <alignment horizontal="right" vertical="center"/>
    </xf>
    <xf numFmtId="0" fontId="31" fillId="4" borderId="0" xfId="0" applyFont="1" applyFill="1"/>
    <xf numFmtId="49" fontId="8" fillId="4" borderId="0" xfId="0" applyNumberFormat="1" applyFont="1" applyFill="1" applyAlignment="1">
      <alignment vertical="top"/>
    </xf>
    <xf numFmtId="49" fontId="1" fillId="4" borderId="0" xfId="0" applyNumberFormat="1" applyFont="1" applyFill="1" applyAlignment="1">
      <alignment vertical="top"/>
    </xf>
    <xf numFmtId="49" fontId="9" fillId="4" borderId="0" xfId="0" applyNumberFormat="1" applyFont="1" applyFill="1" applyAlignment="1">
      <alignment vertical="top"/>
    </xf>
    <xf numFmtId="49" fontId="10" fillId="4" borderId="0" xfId="0" applyNumberFormat="1" applyFont="1" applyFill="1" applyAlignment="1">
      <alignment vertical="top"/>
    </xf>
    <xf numFmtId="49" fontId="11" fillId="4" borderId="0" xfId="0" applyNumberFormat="1" applyFont="1" applyFill="1" applyAlignment="1">
      <alignment horizontal="center"/>
    </xf>
    <xf numFmtId="49" fontId="11" fillId="4" borderId="0" xfId="0" applyNumberFormat="1" applyFont="1" applyFill="1" applyAlignment="1">
      <alignment horizontal="left"/>
    </xf>
    <xf numFmtId="49" fontId="12" fillId="4" borderId="0" xfId="0" applyNumberFormat="1" applyFont="1" applyFill="1" applyAlignment="1">
      <alignment horizontal="left"/>
    </xf>
    <xf numFmtId="0" fontId="15" fillId="4" borderId="0" xfId="0" applyFont="1" applyFill="1"/>
    <xf numFmtId="49" fontId="14" fillId="4" borderId="0" xfId="0" applyNumberFormat="1" applyFont="1" applyFill="1" applyAlignment="1">
      <alignment horizontal="left"/>
    </xf>
    <xf numFmtId="49" fontId="15" fillId="4" borderId="0" xfId="0" applyNumberFormat="1" applyFont="1" applyFill="1"/>
    <xf numFmtId="49" fontId="0" fillId="4" borderId="0" xfId="0" applyNumberFormat="1" applyFill="1"/>
    <xf numFmtId="49" fontId="7" fillId="4" borderId="0" xfId="0" applyNumberFormat="1" applyFont="1" applyFill="1"/>
    <xf numFmtId="0" fontId="0" fillId="4" borderId="0" xfId="0" applyFill="1"/>
    <xf numFmtId="0" fontId="2" fillId="4" borderId="0" xfId="0" applyFont="1" applyFill="1" applyAlignment="1">
      <alignment vertical="center"/>
    </xf>
    <xf numFmtId="14" fontId="3" fillId="4" borderId="1" xfId="0" applyNumberFormat="1" applyFont="1" applyFill="1" applyBorder="1" applyAlignment="1">
      <alignment horizontal="left" vertical="center"/>
    </xf>
    <xf numFmtId="49" fontId="3" fillId="4" borderId="1" xfId="0" applyNumberFormat="1" applyFont="1" applyFill="1" applyBorder="1" applyAlignment="1">
      <alignment vertical="center"/>
    </xf>
    <xf numFmtId="49" fontId="0" fillId="4" borderId="1" xfId="0" applyNumberFormat="1" applyFill="1" applyBorder="1" applyAlignment="1">
      <alignment vertical="center"/>
    </xf>
    <xf numFmtId="49" fontId="19" fillId="4" borderId="1" xfId="0" applyNumberFormat="1" applyFont="1" applyFill="1" applyBorder="1" applyAlignment="1">
      <alignment vertical="center"/>
    </xf>
    <xf numFmtId="49" fontId="3" fillId="4" borderId="1" xfId="1" applyNumberFormat="1" applyFont="1" applyFill="1" applyBorder="1" applyAlignment="1" applyProtection="1">
      <alignment vertical="center"/>
      <protection locked="0"/>
    </xf>
    <xf numFmtId="0" fontId="20" fillId="4" borderId="1" xfId="0" applyFont="1" applyFill="1" applyBorder="1" applyAlignment="1">
      <alignment horizontal="left" vertical="center"/>
    </xf>
    <xf numFmtId="49" fontId="20" fillId="4" borderId="1" xfId="0" applyNumberFormat="1" applyFont="1" applyFill="1" applyBorder="1" applyAlignment="1">
      <alignment horizontal="right" vertical="center"/>
    </xf>
    <xf numFmtId="0" fontId="3" fillId="4" borderId="0" xfId="0" applyFont="1" applyFill="1" applyAlignment="1">
      <alignment vertical="center"/>
    </xf>
    <xf numFmtId="0" fontId="4" fillId="4" borderId="0" xfId="0" applyFont="1" applyFill="1" applyAlignment="1">
      <alignment vertical="center"/>
    </xf>
    <xf numFmtId="0" fontId="4" fillId="4" borderId="0" xfId="0" applyFont="1" applyFill="1"/>
    <xf numFmtId="0" fontId="23" fillId="4" borderId="2" xfId="0" applyFont="1" applyFill="1" applyBorder="1" applyAlignment="1">
      <alignment horizontal="center" vertical="center"/>
    </xf>
    <xf numFmtId="0" fontId="23" fillId="4" borderId="2" xfId="0" applyFont="1" applyFill="1" applyBorder="1" applyAlignment="1">
      <alignment horizontal="center" vertical="center" shrinkToFit="1"/>
    </xf>
    <xf numFmtId="0" fontId="24" fillId="4" borderId="2" xfId="0" applyFont="1" applyFill="1" applyBorder="1" applyAlignment="1">
      <alignment horizontal="center" vertical="center"/>
    </xf>
    <xf numFmtId="0" fontId="22" fillId="4" borderId="2" xfId="0" applyFont="1" applyFill="1" applyBorder="1" applyAlignment="1">
      <alignment vertical="center"/>
    </xf>
    <xf numFmtId="0" fontId="30" fillId="4" borderId="2" xfId="0" applyFont="1" applyFill="1" applyBorder="1" applyAlignment="1">
      <alignment horizontal="center" vertical="center"/>
    </xf>
    <xf numFmtId="0" fontId="30" fillId="4" borderId="0" xfId="0" applyFont="1" applyFill="1" applyAlignment="1">
      <alignment vertical="center"/>
    </xf>
    <xf numFmtId="0" fontId="0" fillId="4" borderId="3" xfId="0" applyFill="1" applyBorder="1" applyAlignment="1">
      <alignment vertical="center"/>
    </xf>
    <xf numFmtId="0" fontId="23" fillId="4" borderId="0" xfId="0" applyFont="1" applyFill="1" applyAlignment="1">
      <alignment horizontal="center" vertical="center"/>
    </xf>
    <xf numFmtId="0" fontId="23" fillId="4" borderId="0" xfId="0" applyFont="1" applyFill="1" applyAlignment="1">
      <alignment horizontal="center" vertical="center" shrinkToFit="1"/>
    </xf>
    <xf numFmtId="0" fontId="59" fillId="4" borderId="0" xfId="0" applyFont="1" applyFill="1" applyAlignment="1">
      <alignment vertical="center"/>
    </xf>
    <xf numFmtId="0" fontId="60" fillId="4" borderId="0" xfId="0" applyFont="1" applyFill="1" applyAlignment="1">
      <alignment vertical="center"/>
    </xf>
    <xf numFmtId="0" fontId="64" fillId="4" borderId="0" xfId="0" applyFont="1" applyFill="1" applyAlignment="1">
      <alignment horizontal="right" vertical="center"/>
    </xf>
    <xf numFmtId="0" fontId="30" fillId="4" borderId="2" xfId="0" applyFont="1" applyFill="1" applyBorder="1" applyAlignment="1">
      <alignment vertical="center"/>
    </xf>
    <xf numFmtId="0" fontId="0" fillId="4" borderId="5" xfId="0" applyFill="1" applyBorder="1" applyAlignment="1">
      <alignment vertical="center"/>
    </xf>
    <xf numFmtId="0" fontId="35" fillId="4" borderId="2" xfId="0" applyFont="1" applyFill="1" applyBorder="1" applyAlignment="1">
      <alignment horizontal="center" vertical="center"/>
    </xf>
    <xf numFmtId="0" fontId="23" fillId="4" borderId="2" xfId="0" applyFont="1" applyFill="1" applyBorder="1" applyAlignment="1">
      <alignment vertical="center"/>
    </xf>
    <xf numFmtId="0" fontId="30" fillId="4" borderId="4" xfId="0" applyFont="1" applyFill="1" applyBorder="1" applyAlignment="1">
      <alignment horizontal="center" vertical="center"/>
    </xf>
    <xf numFmtId="0" fontId="30" fillId="4" borderId="6" xfId="0" applyFont="1" applyFill="1" applyBorder="1" applyAlignment="1">
      <alignment horizontal="left" vertical="center"/>
    </xf>
    <xf numFmtId="0" fontId="35" fillId="4" borderId="0" xfId="0" applyFont="1" applyFill="1" applyAlignment="1">
      <alignment horizontal="center" vertical="center"/>
    </xf>
    <xf numFmtId="0" fontId="30" fillId="4" borderId="0" xfId="0" applyFont="1" applyFill="1" applyAlignment="1">
      <alignment horizontal="center" vertical="center"/>
    </xf>
    <xf numFmtId="49" fontId="30" fillId="4" borderId="2" xfId="0" applyNumberFormat="1" applyFont="1" applyFill="1" applyBorder="1" applyAlignment="1">
      <alignment vertical="center"/>
    </xf>
    <xf numFmtId="49" fontId="30" fillId="4" borderId="0" xfId="0" applyNumberFormat="1" applyFont="1" applyFill="1" applyAlignment="1">
      <alignment vertical="center"/>
    </xf>
    <xf numFmtId="0" fontId="30" fillId="4" borderId="6" xfId="0" applyFont="1" applyFill="1" applyBorder="1" applyAlignment="1">
      <alignment vertical="center"/>
    </xf>
    <xf numFmtId="49" fontId="30" fillId="4" borderId="6" xfId="0" applyNumberFormat="1" applyFont="1" applyFill="1" applyBorder="1" applyAlignment="1">
      <alignment vertical="center"/>
    </xf>
    <xf numFmtId="0" fontId="30" fillId="4" borderId="4" xfId="0" applyFont="1" applyFill="1" applyBorder="1" applyAlignment="1">
      <alignment vertical="center"/>
    </xf>
    <xf numFmtId="0" fontId="61" fillId="4" borderId="4" xfId="0" applyFont="1" applyFill="1" applyBorder="1" applyAlignment="1">
      <alignment horizontal="center" vertical="center"/>
    </xf>
    <xf numFmtId="0" fontId="61" fillId="4" borderId="2" xfId="0" applyFont="1" applyFill="1" applyBorder="1" applyAlignment="1">
      <alignment horizontal="center" vertical="center"/>
    </xf>
    <xf numFmtId="0" fontId="0" fillId="4" borderId="7" xfId="0" applyFill="1" applyBorder="1" applyAlignment="1">
      <alignment vertical="center"/>
    </xf>
    <xf numFmtId="49" fontId="30" fillId="4" borderId="4" xfId="0" applyNumberFormat="1" applyFont="1" applyFill="1" applyBorder="1" applyAlignment="1">
      <alignment vertical="center"/>
    </xf>
    <xf numFmtId="0" fontId="36" fillId="4" borderId="2" xfId="0" applyFont="1" applyFill="1" applyBorder="1" applyAlignment="1">
      <alignment vertical="center"/>
    </xf>
    <xf numFmtId="49" fontId="22" fillId="4" borderId="0" xfId="0" applyNumberFormat="1" applyFont="1" applyFill="1" applyAlignment="1">
      <alignment horizontal="center" vertical="center"/>
    </xf>
    <xf numFmtId="0" fontId="5" fillId="4" borderId="0" xfId="0" applyFont="1" applyFill="1" applyAlignment="1">
      <alignment horizontal="right" vertical="center"/>
    </xf>
    <xf numFmtId="0" fontId="26" fillId="4" borderId="0" xfId="0" applyFont="1" applyFill="1" applyAlignment="1">
      <alignment horizontal="left" vertical="center"/>
    </xf>
    <xf numFmtId="0" fontId="57" fillId="4" borderId="0" xfId="0" applyFont="1" applyFill="1" applyAlignment="1">
      <alignment vertical="center"/>
    </xf>
    <xf numFmtId="0" fontId="58" fillId="4" borderId="0" xfId="0" applyFont="1" applyFill="1" applyAlignment="1">
      <alignment vertical="center"/>
    </xf>
    <xf numFmtId="0" fontId="26" fillId="11" borderId="0" xfId="0" applyFont="1" applyFill="1" applyAlignment="1">
      <alignment vertical="center"/>
    </xf>
    <xf numFmtId="49" fontId="37" fillId="11" borderId="0" xfId="0" applyNumberFormat="1" applyFont="1" applyFill="1" applyAlignment="1">
      <alignment vertical="center"/>
    </xf>
    <xf numFmtId="0" fontId="66" fillId="4" borderId="0" xfId="0" applyFont="1" applyFill="1" applyAlignment="1">
      <alignment vertical="center"/>
    </xf>
    <xf numFmtId="49" fontId="5" fillId="4" borderId="13" xfId="0" applyNumberFormat="1" applyFont="1" applyFill="1" applyBorder="1" applyAlignment="1">
      <alignment vertical="center"/>
    </xf>
    <xf numFmtId="49" fontId="5" fillId="4" borderId="14" xfId="0" applyNumberFormat="1" applyFont="1" applyFill="1" applyBorder="1" applyAlignment="1">
      <alignment vertical="center"/>
    </xf>
    <xf numFmtId="49" fontId="5" fillId="4" borderId="14" xfId="0" applyNumberFormat="1" applyFont="1" applyFill="1" applyBorder="1" applyAlignment="1">
      <alignment horizontal="right" vertical="center"/>
    </xf>
    <xf numFmtId="49" fontId="5" fillId="4" borderId="16" xfId="0" applyNumberFormat="1" applyFont="1" applyFill="1" applyBorder="1" applyAlignment="1">
      <alignment horizontal="right" vertical="center"/>
    </xf>
    <xf numFmtId="49" fontId="42" fillId="4" borderId="0" xfId="0" applyNumberFormat="1" applyFont="1" applyFill="1" applyAlignment="1">
      <alignment horizontal="center" vertical="center"/>
    </xf>
    <xf numFmtId="49" fontId="6" fillId="4" borderId="0" xfId="0" applyNumberFormat="1" applyFont="1" applyFill="1" applyAlignment="1">
      <alignment vertical="center"/>
    </xf>
    <xf numFmtId="49" fontId="6" fillId="4" borderId="6" xfId="0" applyNumberFormat="1" applyFont="1" applyFill="1" applyBorder="1" applyAlignment="1">
      <alignment vertical="center"/>
    </xf>
    <xf numFmtId="49" fontId="39" fillId="4" borderId="13" xfId="0" applyNumberFormat="1" applyFont="1" applyFill="1" applyBorder="1" applyAlignment="1">
      <alignment vertical="center"/>
    </xf>
    <xf numFmtId="49" fontId="39" fillId="4" borderId="14" xfId="0" applyNumberFormat="1" applyFont="1" applyFill="1" applyBorder="1" applyAlignment="1">
      <alignment vertical="center"/>
    </xf>
    <xf numFmtId="49" fontId="5" fillId="4" borderId="15" xfId="0" applyNumberFormat="1" applyFont="1" applyFill="1" applyBorder="1" applyAlignment="1">
      <alignment vertical="center"/>
    </xf>
    <xf numFmtId="49" fontId="5" fillId="4" borderId="2" xfId="0" applyNumberFormat="1" applyFont="1" applyFill="1" applyBorder="1" applyAlignment="1">
      <alignment horizontal="right" vertical="center"/>
    </xf>
    <xf numFmtId="49" fontId="5" fillId="4" borderId="4" xfId="0" applyNumberFormat="1" applyFont="1" applyFill="1" applyBorder="1" applyAlignment="1">
      <alignment horizontal="right" vertical="center"/>
    </xf>
    <xf numFmtId="49" fontId="6" fillId="4" borderId="2" xfId="0" applyNumberFormat="1" applyFont="1" applyFill="1" applyBorder="1" applyAlignment="1">
      <alignment vertical="center"/>
    </xf>
    <xf numFmtId="49" fontId="6" fillId="4" borderId="4" xfId="0" applyNumberFormat="1" applyFont="1" applyFill="1" applyBorder="1" applyAlignment="1">
      <alignment vertical="center"/>
    </xf>
    <xf numFmtId="49" fontId="42" fillId="4" borderId="2" xfId="0" applyNumberFormat="1" applyFont="1" applyFill="1" applyBorder="1" applyAlignment="1">
      <alignment horizontal="center" vertical="center"/>
    </xf>
    <xf numFmtId="49" fontId="17" fillId="0" borderId="0" xfId="0" applyNumberFormat="1" applyFont="1" applyAlignment="1">
      <alignment vertical="center"/>
    </xf>
    <xf numFmtId="49" fontId="16" fillId="0" borderId="0" xfId="0" applyNumberFormat="1" applyFont="1" applyAlignment="1">
      <alignment vertical="center"/>
    </xf>
    <xf numFmtId="49" fontId="19" fillId="0" borderId="0" xfId="0" applyNumberFormat="1" applyFont="1" applyAlignment="1">
      <alignment vertical="center"/>
    </xf>
    <xf numFmtId="49" fontId="3" fillId="0" borderId="0" xfId="0" applyNumberFormat="1" applyFont="1" applyAlignment="1">
      <alignment vertical="center"/>
    </xf>
    <xf numFmtId="49" fontId="0" fillId="12" borderId="0" xfId="0" applyNumberFormat="1" applyFill="1"/>
    <xf numFmtId="0" fontId="0" fillId="12" borderId="0" xfId="0" applyFill="1" applyAlignment="1">
      <alignment horizontal="center"/>
    </xf>
    <xf numFmtId="0" fontId="0" fillId="2" borderId="0" xfId="0" applyFill="1"/>
    <xf numFmtId="0" fontId="67" fillId="2" borderId="0" xfId="0" applyFont="1" applyFill="1" applyAlignment="1">
      <alignment horizontal="center" shrinkToFit="1"/>
    </xf>
    <xf numFmtId="49" fontId="0" fillId="13" borderId="0" xfId="0" applyNumberFormat="1" applyFill="1"/>
    <xf numFmtId="0" fontId="0" fillId="13" borderId="0" xfId="0" applyFill="1" applyAlignment="1">
      <alignment horizontal="center"/>
    </xf>
    <xf numFmtId="0" fontId="13" fillId="4" borderId="0" xfId="0" applyFont="1" applyFill="1" applyAlignment="1">
      <alignment horizontal="center"/>
    </xf>
    <xf numFmtId="0" fontId="13" fillId="14" borderId="0" xfId="0" applyFont="1" applyFill="1" applyAlignment="1">
      <alignment horizontal="center"/>
    </xf>
    <xf numFmtId="0" fontId="13" fillId="4" borderId="2" xfId="0" applyFont="1" applyFill="1" applyBorder="1"/>
    <xf numFmtId="0" fontId="0" fillId="14" borderId="2" xfId="0" applyFill="1" applyBorder="1" applyAlignment="1">
      <alignment horizontal="center"/>
    </xf>
    <xf numFmtId="0" fontId="0" fillId="15" borderId="36" xfId="0" applyFill="1" applyBorder="1" applyAlignment="1">
      <alignment horizontal="center"/>
    </xf>
    <xf numFmtId="0" fontId="68" fillId="4" borderId="2" xfId="0" applyFont="1" applyFill="1" applyBorder="1" applyAlignment="1">
      <alignment horizontal="center"/>
    </xf>
    <xf numFmtId="0" fontId="31" fillId="9" borderId="0" xfId="0" applyFont="1" applyFill="1" applyAlignment="1">
      <alignment horizontal="center"/>
    </xf>
    <xf numFmtId="0" fontId="0" fillId="4" borderId="0" xfId="0" applyFill="1" applyAlignment="1">
      <alignment horizontal="center"/>
    </xf>
    <xf numFmtId="0" fontId="69" fillId="4" borderId="0" xfId="0" applyFont="1" applyFill="1" applyAlignment="1">
      <alignment horizontal="center"/>
    </xf>
    <xf numFmtId="0" fontId="68" fillId="4" borderId="0" xfId="0" applyFont="1" applyFill="1" applyAlignment="1">
      <alignment horizontal="center"/>
    </xf>
    <xf numFmtId="0" fontId="31" fillId="12" borderId="0" xfId="0" applyFont="1" applyFill="1" applyAlignment="1">
      <alignment horizontal="center"/>
    </xf>
    <xf numFmtId="0" fontId="69" fillId="14" borderId="0" xfId="0" applyFont="1" applyFill="1" applyAlignment="1">
      <alignment horizontal="center"/>
    </xf>
    <xf numFmtId="0" fontId="31" fillId="4" borderId="2" xfId="0" applyFont="1" applyFill="1" applyBorder="1"/>
    <xf numFmtId="0" fontId="31" fillId="13" borderId="0" xfId="0" applyFont="1" applyFill="1" applyAlignment="1">
      <alignment horizontal="center"/>
    </xf>
    <xf numFmtId="0" fontId="0" fillId="16" borderId="0" xfId="0" applyFill="1"/>
    <xf numFmtId="0" fontId="31" fillId="4" borderId="0" xfId="0" applyFont="1" applyFill="1" applyAlignment="1">
      <alignment horizontal="center"/>
    </xf>
    <xf numFmtId="0" fontId="70" fillId="14" borderId="0" xfId="0" applyFont="1" applyFill="1" applyAlignment="1">
      <alignment horizontal="center"/>
    </xf>
    <xf numFmtId="0" fontId="71" fillId="14" borderId="0" xfId="0" applyFont="1" applyFill="1" applyAlignment="1">
      <alignment horizontal="center"/>
    </xf>
    <xf numFmtId="0" fontId="36" fillId="4" borderId="2" xfId="0" applyFont="1" applyFill="1" applyBorder="1" applyAlignment="1">
      <alignment horizontal="center" vertical="center" shrinkToFit="1"/>
    </xf>
    <xf numFmtId="0" fontId="0" fillId="4" borderId="37" xfId="0" applyFill="1" applyBorder="1"/>
    <xf numFmtId="0" fontId="0" fillId="4" borderId="37" xfId="0" applyFill="1" applyBorder="1" applyAlignment="1">
      <alignment horizontal="center" vertical="center"/>
    </xf>
    <xf numFmtId="0" fontId="13" fillId="14" borderId="37" xfId="0" applyFont="1" applyFill="1" applyBorder="1" applyAlignment="1">
      <alignment horizontal="center" vertical="center"/>
    </xf>
    <xf numFmtId="0" fontId="31" fillId="4" borderId="37" xfId="0" applyFont="1" applyFill="1" applyBorder="1" applyAlignment="1">
      <alignment horizontal="center" vertical="center"/>
    </xf>
    <xf numFmtId="0" fontId="31" fillId="4" borderId="0" xfId="0" applyFont="1" applyFill="1" applyAlignment="1">
      <alignment horizontal="center" vertical="center"/>
    </xf>
    <xf numFmtId="0" fontId="0" fillId="4" borderId="0" xfId="0" applyFill="1" applyAlignment="1">
      <alignment horizontal="right" vertical="center" shrinkToFit="1"/>
    </xf>
    <xf numFmtId="0" fontId="13" fillId="4" borderId="0" xfId="0" applyFont="1" applyFill="1" applyAlignment="1">
      <alignment horizontal="center" vertical="center"/>
    </xf>
    <xf numFmtId="0" fontId="0" fillId="4" borderId="2" xfId="0" applyFill="1" applyBorder="1"/>
    <xf numFmtId="49" fontId="39" fillId="0" borderId="0" xfId="0" applyNumberFormat="1" applyFont="1" applyAlignment="1">
      <alignment horizontal="left" vertical="center"/>
    </xf>
    <xf numFmtId="49" fontId="41" fillId="0" borderId="0" xfId="0" applyNumberFormat="1" applyFont="1" applyAlignment="1">
      <alignment vertical="center"/>
    </xf>
    <xf numFmtId="49" fontId="40" fillId="2" borderId="14" xfId="0" applyNumberFormat="1" applyFont="1" applyFill="1" applyBorder="1" applyAlignment="1">
      <alignment horizontal="center" vertical="center"/>
    </xf>
    <xf numFmtId="49" fontId="40" fillId="2" borderId="14" xfId="0" applyNumberFormat="1" applyFont="1" applyFill="1" applyBorder="1" applyAlignment="1">
      <alignment vertical="center"/>
    </xf>
    <xf numFmtId="0" fontId="0" fillId="2" borderId="9" xfId="0" applyFill="1" applyBorder="1"/>
    <xf numFmtId="49" fontId="41" fillId="2" borderId="14" xfId="0" applyNumberFormat="1" applyFont="1" applyFill="1" applyBorder="1" applyAlignment="1">
      <alignment vertical="center"/>
    </xf>
    <xf numFmtId="49" fontId="39" fillId="2" borderId="14" xfId="0" applyNumberFormat="1" applyFont="1" applyFill="1" applyBorder="1" applyAlignment="1">
      <alignment horizontal="left" vertical="center"/>
    </xf>
    <xf numFmtId="49" fontId="39" fillId="0" borderId="0" xfId="0" applyNumberFormat="1" applyFont="1" applyAlignment="1">
      <alignment vertical="center"/>
    </xf>
    <xf numFmtId="49" fontId="5" fillId="4" borderId="13" xfId="0" applyNumberFormat="1" applyFont="1" applyFill="1" applyBorder="1" applyAlignment="1">
      <alignment horizontal="center" vertical="center"/>
    </xf>
    <xf numFmtId="49" fontId="42" fillId="4" borderId="13" xfId="0" applyNumberFormat="1" applyFont="1" applyFill="1" applyBorder="1" applyAlignment="1">
      <alignment horizontal="center" vertical="center"/>
    </xf>
    <xf numFmtId="49" fontId="6" fillId="4" borderId="14" xfId="0" applyNumberFormat="1" applyFont="1" applyFill="1" applyBorder="1" applyAlignment="1">
      <alignment vertical="center"/>
    </xf>
    <xf numFmtId="49" fontId="5" fillId="4" borderId="16" xfId="0" applyNumberFormat="1" applyFont="1" applyFill="1" applyBorder="1" applyAlignment="1">
      <alignment vertical="center"/>
    </xf>
    <xf numFmtId="0" fontId="0" fillId="4" borderId="14" xfId="0" applyFill="1" applyBorder="1"/>
    <xf numFmtId="0" fontId="0" fillId="4" borderId="16" xfId="0" applyFill="1" applyBorder="1"/>
    <xf numFmtId="49" fontId="5" fillId="4" borderId="12" xfId="0" applyNumberFormat="1" applyFont="1" applyFill="1" applyBorder="1" applyAlignment="1">
      <alignment horizontal="center" vertical="center"/>
    </xf>
    <xf numFmtId="49" fontId="42" fillId="4" borderId="12" xfId="0" applyNumberFormat="1" applyFont="1" applyFill="1" applyBorder="1" applyAlignment="1">
      <alignment horizontal="center" vertical="center"/>
    </xf>
    <xf numFmtId="0" fontId="5" fillId="4" borderId="15" xfId="0" applyFont="1" applyFill="1" applyBorder="1" applyAlignment="1">
      <alignment vertical="center"/>
    </xf>
    <xf numFmtId="0" fontId="0" fillId="4" borderId="4" xfId="0" applyFill="1" applyBorder="1"/>
    <xf numFmtId="0" fontId="33" fillId="0" borderId="0" xfId="0" applyFont="1" applyAlignment="1">
      <alignment horizontal="right" vertical="center"/>
    </xf>
    <xf numFmtId="49" fontId="5" fillId="4" borderId="12" xfId="0" applyNumberFormat="1" applyFont="1" applyFill="1" applyBorder="1" applyAlignment="1">
      <alignment vertical="center"/>
    </xf>
    <xf numFmtId="0" fontId="0" fillId="4" borderId="6" xfId="0" applyFill="1" applyBorder="1"/>
    <xf numFmtId="49" fontId="5" fillId="4" borderId="15" xfId="0" applyNumberFormat="1" applyFont="1" applyFill="1" applyBorder="1" applyAlignment="1">
      <alignment horizontal="center" vertical="center"/>
    </xf>
    <xf numFmtId="49" fontId="42" fillId="4" borderId="15" xfId="0" applyNumberFormat="1" applyFont="1" applyFill="1" applyBorder="1" applyAlignment="1">
      <alignment horizontal="center" vertical="center"/>
    </xf>
    <xf numFmtId="49" fontId="18" fillId="0" borderId="0" xfId="0" applyNumberFormat="1" applyFont="1" applyAlignment="1">
      <alignment horizontal="right" vertical="center"/>
    </xf>
    <xf numFmtId="0" fontId="72" fillId="14" borderId="0" xfId="0" applyFont="1" applyFill="1"/>
    <xf numFmtId="0" fontId="31" fillId="4" borderId="2" xfId="0" applyFont="1" applyFill="1" applyBorder="1" applyAlignment="1">
      <alignment horizontal="center" vertical="center" shrinkToFit="1"/>
    </xf>
    <xf numFmtId="0" fontId="31" fillId="4" borderId="2" xfId="0" applyFont="1" applyFill="1" applyBorder="1" applyAlignment="1">
      <alignment vertical="center" shrinkToFit="1"/>
    </xf>
    <xf numFmtId="0" fontId="72" fillId="4" borderId="0" xfId="0" applyFont="1" applyFill="1"/>
    <xf numFmtId="0" fontId="31" fillId="4" borderId="0" xfId="0" applyFont="1" applyFill="1" applyAlignment="1">
      <alignment shrinkToFit="1"/>
    </xf>
    <xf numFmtId="0" fontId="0" fillId="0" borderId="1" xfId="0" applyBorder="1"/>
    <xf numFmtId="0" fontId="0" fillId="2" borderId="11" xfId="0" applyFill="1" applyBorder="1"/>
    <xf numFmtId="0" fontId="0" fillId="0" borderId="12" xfId="0" applyBorder="1"/>
    <xf numFmtId="49" fontId="0" fillId="0" borderId="0" xfId="0" applyNumberFormat="1" applyAlignment="1">
      <alignment horizontal="center"/>
    </xf>
    <xf numFmtId="49" fontId="73" fillId="0" borderId="0" xfId="0" applyNumberFormat="1" applyFont="1" applyAlignment="1">
      <alignment vertical="top"/>
    </xf>
    <xf numFmtId="49" fontId="1" fillId="0" borderId="0" xfId="0" applyNumberFormat="1" applyFont="1" applyAlignment="1">
      <alignment horizontal="left" vertical="top"/>
    </xf>
    <xf numFmtId="0" fontId="48" fillId="0" borderId="0" xfId="0" applyFont="1" applyAlignment="1">
      <alignment horizontal="left"/>
    </xf>
    <xf numFmtId="49" fontId="49" fillId="0" borderId="0" xfId="0" applyNumberFormat="1" applyFont="1" applyAlignment="1">
      <alignment horizontal="left"/>
    </xf>
    <xf numFmtId="49" fontId="0" fillId="0" borderId="1" xfId="0" applyNumberFormat="1" applyBorder="1" applyAlignment="1">
      <alignment horizontal="left"/>
    </xf>
    <xf numFmtId="49" fontId="50" fillId="9" borderId="38" xfId="0" applyNumberFormat="1" applyFont="1" applyFill="1" applyBorder="1" applyAlignment="1">
      <alignment vertical="center" shrinkToFit="1"/>
    </xf>
    <xf numFmtId="49" fontId="50" fillId="9" borderId="39" xfId="0" applyNumberFormat="1" applyFont="1" applyFill="1" applyBorder="1" applyAlignment="1">
      <alignment vertical="center" shrinkToFit="1"/>
    </xf>
    <xf numFmtId="49" fontId="50" fillId="9" borderId="40" xfId="0" applyNumberFormat="1" applyFont="1" applyFill="1" applyBorder="1" applyAlignment="1">
      <alignment vertical="center" shrinkToFit="1"/>
    </xf>
    <xf numFmtId="49" fontId="52" fillId="2" borderId="19" xfId="0" applyNumberFormat="1" applyFont="1" applyFill="1" applyBorder="1" applyAlignment="1">
      <alignment horizontal="left" vertical="center"/>
    </xf>
    <xf numFmtId="49" fontId="52" fillId="2" borderId="20" xfId="0" applyNumberFormat="1" applyFont="1" applyFill="1" applyBorder="1" applyAlignment="1">
      <alignment horizontal="right" vertical="center"/>
    </xf>
    <xf numFmtId="49" fontId="74" fillId="2" borderId="19" xfId="0" applyNumberFormat="1" applyFont="1" applyFill="1" applyBorder="1" applyAlignment="1">
      <alignment horizontal="left" vertical="center"/>
    </xf>
    <xf numFmtId="49" fontId="52" fillId="2" borderId="20" xfId="0" applyNumberFormat="1" applyFont="1" applyFill="1" applyBorder="1" applyAlignment="1">
      <alignment horizontal="left" vertical="center"/>
    </xf>
    <xf numFmtId="0" fontId="0" fillId="2" borderId="21" xfId="0" applyFill="1" applyBorder="1" applyAlignment="1">
      <alignment horizontal="center" vertical="center"/>
    </xf>
    <xf numFmtId="0" fontId="16" fillId="2" borderId="0" xfId="0" applyFont="1" applyFill="1" applyAlignment="1">
      <alignment horizontal="left" vertical="center"/>
    </xf>
    <xf numFmtId="49" fontId="18" fillId="2" borderId="20" xfId="0" applyNumberFormat="1" applyFont="1" applyFill="1" applyBorder="1" applyAlignment="1">
      <alignment horizontal="right" vertical="center"/>
    </xf>
    <xf numFmtId="49" fontId="18" fillId="2" borderId="21" xfId="0" applyNumberFormat="1" applyFont="1" applyFill="1" applyBorder="1" applyAlignment="1">
      <alignment horizontal="right" vertical="center"/>
    </xf>
    <xf numFmtId="49" fontId="52" fillId="4" borderId="22" xfId="0" applyNumberFormat="1" applyFont="1" applyFill="1" applyBorder="1" applyAlignment="1">
      <alignment horizontal="left" vertical="center"/>
    </xf>
    <xf numFmtId="49" fontId="52" fillId="0" borderId="0" xfId="0" applyNumberFormat="1" applyFont="1" applyAlignment="1">
      <alignment horizontal="right" vertical="center"/>
    </xf>
    <xf numFmtId="49" fontId="2" fillId="4" borderId="0" xfId="0" applyNumberFormat="1" applyFont="1" applyFill="1" applyAlignment="1">
      <alignment horizontal="left" vertical="center"/>
    </xf>
    <xf numFmtId="49" fontId="20" fillId="0" borderId="1" xfId="0" applyNumberFormat="1" applyFont="1" applyBorder="1" applyAlignment="1">
      <alignment vertical="center"/>
    </xf>
    <xf numFmtId="49" fontId="75" fillId="0" borderId="1" xfId="0" applyNumberFormat="1" applyFont="1" applyBorder="1" applyAlignment="1">
      <alignment horizontal="right" vertical="center"/>
    </xf>
    <xf numFmtId="49" fontId="75" fillId="0" borderId="25" xfId="0" applyNumberFormat="1" applyFont="1" applyBorder="1" applyAlignment="1">
      <alignment horizontal="right" vertical="center"/>
    </xf>
    <xf numFmtId="0" fontId="43" fillId="11" borderId="25" xfId="0" applyFont="1" applyFill="1" applyBorder="1" applyAlignment="1">
      <alignment horizontal="right" vertical="center"/>
    </xf>
    <xf numFmtId="49" fontId="5" fillId="2" borderId="41" xfId="0" applyNumberFormat="1" applyFont="1" applyFill="1" applyBorder="1" applyAlignment="1">
      <alignment horizontal="center" wrapText="1"/>
    </xf>
    <xf numFmtId="0" fontId="5" fillId="2" borderId="38" xfId="0" applyFont="1" applyFill="1" applyBorder="1" applyAlignment="1">
      <alignment wrapText="1"/>
    </xf>
    <xf numFmtId="0" fontId="5" fillId="2" borderId="40" xfId="0" applyFont="1" applyFill="1" applyBorder="1" applyAlignment="1">
      <alignment wrapText="1"/>
    </xf>
    <xf numFmtId="49" fontId="5" fillId="18" borderId="41" xfId="0" applyNumberFormat="1" applyFont="1" applyFill="1" applyBorder="1" applyAlignment="1">
      <alignment horizontal="center" wrapText="1"/>
    </xf>
    <xf numFmtId="49" fontId="5" fillId="18" borderId="29" xfId="0" applyNumberFormat="1" applyFont="1" applyFill="1" applyBorder="1" applyAlignment="1">
      <alignment horizontal="center" wrapText="1"/>
    </xf>
    <xf numFmtId="49" fontId="5" fillId="18" borderId="42" xfId="0" applyNumberFormat="1" applyFont="1" applyFill="1" applyBorder="1" applyAlignment="1">
      <alignment horizontal="center" wrapText="1"/>
    </xf>
    <xf numFmtId="49" fontId="5" fillId="18" borderId="1" xfId="0" applyNumberFormat="1" applyFont="1" applyFill="1" applyBorder="1" applyAlignment="1">
      <alignment horizontal="center" wrapText="1"/>
    </xf>
    <xf numFmtId="49" fontId="5" fillId="2" borderId="43" xfId="0" applyNumberFormat="1" applyFont="1" applyFill="1" applyBorder="1" applyAlignment="1">
      <alignment horizontal="center" wrapText="1"/>
    </xf>
    <xf numFmtId="0" fontId="42" fillId="2" borderId="40" xfId="0" applyFont="1" applyFill="1" applyBorder="1" applyAlignment="1">
      <alignment horizontal="center" wrapText="1"/>
    </xf>
    <xf numFmtId="0" fontId="42" fillId="18" borderId="40" xfId="0" applyFont="1" applyFill="1" applyBorder="1" applyAlignment="1">
      <alignment horizontal="center" wrapText="1"/>
    </xf>
    <xf numFmtId="0" fontId="46" fillId="0" borderId="32" xfId="0" applyFont="1" applyBorder="1" applyAlignment="1">
      <alignment horizontal="center" vertical="center"/>
    </xf>
    <xf numFmtId="49" fontId="0" fillId="0" borderId="33" xfId="0" applyNumberForma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1" fontId="76" fillId="18" borderId="32" xfId="0" applyNumberFormat="1" applyFont="1" applyFill="1" applyBorder="1" applyAlignment="1">
      <alignment horizontal="center" vertical="center"/>
    </xf>
    <xf numFmtId="0" fontId="76" fillId="18" borderId="4" xfId="0" applyFont="1" applyFill="1" applyBorder="1" applyAlignment="1">
      <alignment horizontal="center" vertical="center"/>
    </xf>
    <xf numFmtId="1" fontId="76" fillId="18" borderId="36" xfId="0" applyNumberFormat="1" applyFont="1" applyFill="1" applyBorder="1" applyAlignment="1">
      <alignment horizontal="center" vertical="center"/>
    </xf>
    <xf numFmtId="0" fontId="0" fillId="0" borderId="46" xfId="0" applyBorder="1" applyAlignment="1">
      <alignment horizontal="center" vertical="center"/>
    </xf>
    <xf numFmtId="0" fontId="0" fillId="18" borderId="33" xfId="0" applyFill="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18" borderId="9" xfId="0" applyFill="1" applyBorder="1" applyAlignment="1">
      <alignment horizontal="center" vertical="center"/>
    </xf>
    <xf numFmtId="0" fontId="0" fillId="0" borderId="49"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center"/>
    </xf>
    <xf numFmtId="0" fontId="76" fillId="18" borderId="2" xfId="0" applyFont="1" applyFill="1" applyBorder="1" applyAlignment="1">
      <alignment horizontal="center" vertical="center"/>
    </xf>
    <xf numFmtId="0" fontId="31" fillId="0" borderId="4" xfId="0" applyFont="1" applyBorder="1" applyAlignment="1">
      <alignment vertical="center"/>
    </xf>
    <xf numFmtId="49" fontId="0" fillId="0" borderId="13" xfId="0" applyNumberFormat="1" applyBorder="1" applyAlignment="1">
      <alignment horizontal="center" vertical="center"/>
    </xf>
    <xf numFmtId="0" fontId="0" fillId="0" borderId="2" xfId="0" applyBorder="1" applyAlignment="1">
      <alignment horizontal="center" vertical="center"/>
    </xf>
    <xf numFmtId="49" fontId="0" fillId="0" borderId="33" xfId="0" applyNumberFormat="1" applyBorder="1" applyAlignment="1">
      <alignment horizontal="center" vertical="center" wrapText="1"/>
    </xf>
    <xf numFmtId="0" fontId="0" fillId="18" borderId="48" xfId="0" applyFill="1" applyBorder="1" applyAlignment="1">
      <alignment horizontal="center" vertical="center"/>
    </xf>
    <xf numFmtId="0" fontId="16" fillId="2" borderId="0" xfId="0" applyFont="1" applyFill="1" applyAlignment="1">
      <alignment horizontal="righ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49" fontId="21" fillId="0" borderId="0" xfId="0" applyNumberFormat="1" applyFont="1" applyAlignment="1">
      <alignment horizontal="center" vertical="center"/>
    </xf>
    <xf numFmtId="49" fontId="21" fillId="0" borderId="0" xfId="0" applyNumberFormat="1" applyFont="1" applyAlignment="1">
      <alignment vertical="center"/>
    </xf>
    <xf numFmtId="0" fontId="23" fillId="0" borderId="14" xfId="0" applyFont="1" applyBorder="1" applyAlignment="1">
      <alignment horizontal="center" vertical="center"/>
    </xf>
    <xf numFmtId="0" fontId="77" fillId="0" borderId="0" xfId="0" applyFont="1" applyAlignment="1">
      <alignment horizontal="right" vertical="center"/>
    </xf>
    <xf numFmtId="0" fontId="33" fillId="19" borderId="0" xfId="0" applyFont="1" applyFill="1" applyAlignment="1">
      <alignment horizontal="right" vertical="center"/>
    </xf>
    <xf numFmtId="0" fontId="26" fillId="3" borderId="2" xfId="0" applyFont="1" applyFill="1" applyBorder="1" applyAlignment="1">
      <alignment horizontal="center" vertical="center"/>
    </xf>
    <xf numFmtId="0" fontId="57" fillId="0" borderId="2" xfId="0" applyFont="1" applyBorder="1" applyAlignment="1">
      <alignment horizontal="center" vertical="center"/>
    </xf>
    <xf numFmtId="0" fontId="35" fillId="3" borderId="2" xfId="0" applyFont="1" applyFill="1" applyBorder="1" applyAlignment="1">
      <alignment horizontal="center" vertical="center"/>
    </xf>
    <xf numFmtId="0" fontId="5" fillId="0" borderId="0" xfId="0" applyFont="1" applyAlignment="1">
      <alignment horizontal="center" vertical="center"/>
    </xf>
    <xf numFmtId="0" fontId="0" fillId="0" borderId="23" xfId="0" applyBorder="1" applyAlignment="1">
      <alignment vertical="center"/>
    </xf>
    <xf numFmtId="0" fontId="0" fillId="0" borderId="25" xfId="0" applyBorder="1" applyAlignment="1">
      <alignment vertical="center"/>
    </xf>
    <xf numFmtId="0" fontId="23" fillId="11" borderId="2" xfId="0" applyFont="1" applyFill="1" applyBorder="1" applyAlignment="1">
      <alignment horizontal="center" vertical="center"/>
    </xf>
    <xf numFmtId="0" fontId="23" fillId="11" borderId="2" xfId="0" applyFont="1" applyFill="1" applyBorder="1" applyAlignment="1">
      <alignment horizontal="center" vertical="center" shrinkToFit="1"/>
    </xf>
    <xf numFmtId="0" fontId="24" fillId="11" borderId="2" xfId="0" applyFont="1" applyFill="1" applyBorder="1" applyAlignment="1">
      <alignment horizontal="center" vertical="center"/>
    </xf>
    <xf numFmtId="0" fontId="26" fillId="11" borderId="2" xfId="0" applyFont="1" applyFill="1" applyBorder="1" applyAlignment="1">
      <alignment vertical="center"/>
    </xf>
    <xf numFmtId="1" fontId="0" fillId="0" borderId="0" xfId="0" applyNumberFormat="1" applyAlignment="1">
      <alignment horizontal="center"/>
    </xf>
    <xf numFmtId="1" fontId="12" fillId="0" borderId="0" xfId="0" applyNumberFormat="1" applyFont="1" applyAlignment="1">
      <alignment horizontal="left"/>
    </xf>
    <xf numFmtId="1" fontId="0" fillId="0" borderId="1" xfId="0" applyNumberFormat="1" applyBorder="1" applyAlignment="1">
      <alignment horizontal="left"/>
    </xf>
    <xf numFmtId="49" fontId="50" fillId="11" borderId="38" xfId="0" applyNumberFormat="1" applyFont="1" applyFill="1" applyBorder="1" applyAlignment="1">
      <alignment vertical="center" shrinkToFit="1"/>
    </xf>
    <xf numFmtId="0" fontId="78" fillId="0" borderId="39" xfId="0" applyFont="1" applyBorder="1" applyAlignment="1">
      <alignment vertical="center" shrinkToFit="1"/>
    </xf>
    <xf numFmtId="49" fontId="78" fillId="0" borderId="39" xfId="0" applyNumberFormat="1" applyFont="1" applyBorder="1" applyAlignment="1">
      <alignment vertical="center" shrinkToFit="1"/>
    </xf>
    <xf numFmtId="1" fontId="78" fillId="0" borderId="39" xfId="0" applyNumberFormat="1" applyFont="1" applyBorder="1" applyAlignment="1">
      <alignment vertical="center" shrinkToFit="1"/>
    </xf>
    <xf numFmtId="49" fontId="16" fillId="20" borderId="0" xfId="0" applyNumberFormat="1" applyFont="1" applyFill="1" applyAlignment="1">
      <alignment horizontal="right" vertical="center"/>
    </xf>
    <xf numFmtId="0" fontId="0" fillId="20" borderId="20" xfId="0" applyFill="1" applyBorder="1" applyAlignment="1">
      <alignment vertical="center"/>
    </xf>
    <xf numFmtId="1" fontId="18" fillId="2" borderId="20" xfId="0" applyNumberFormat="1" applyFont="1" applyFill="1" applyBorder="1" applyAlignment="1">
      <alignment horizontal="right" vertical="center"/>
    </xf>
    <xf numFmtId="1" fontId="20" fillId="0" borderId="1" xfId="0" applyNumberFormat="1" applyFont="1" applyBorder="1" applyAlignment="1">
      <alignment horizontal="right" vertical="center"/>
    </xf>
    <xf numFmtId="49" fontId="5" fillId="2" borderId="38" xfId="0" applyNumberFormat="1" applyFont="1" applyFill="1" applyBorder="1" applyAlignment="1">
      <alignment horizontal="center" wrapText="1"/>
    </xf>
    <xf numFmtId="1" fontId="5" fillId="2" borderId="38" xfId="0" applyNumberFormat="1" applyFont="1" applyFill="1" applyBorder="1" applyAlignment="1">
      <alignment horizontal="center" wrapText="1"/>
    </xf>
    <xf numFmtId="49" fontId="5" fillId="2" borderId="50" xfId="0" applyNumberFormat="1" applyFont="1" applyFill="1" applyBorder="1" applyAlignment="1">
      <alignment horizontal="center" wrapText="1"/>
    </xf>
    <xf numFmtId="0" fontId="42" fillId="2" borderId="25" xfId="0" applyFont="1" applyFill="1" applyBorder="1" applyAlignment="1">
      <alignment horizontal="center" wrapText="1"/>
    </xf>
    <xf numFmtId="0" fontId="42" fillId="18" borderId="25" xfId="0" applyFont="1" applyFill="1" applyBorder="1" applyAlignment="1">
      <alignment horizontal="center" wrapText="1"/>
    </xf>
    <xf numFmtId="0" fontId="0" fillId="0" borderId="31" xfId="0" applyBorder="1" applyAlignment="1">
      <alignment horizontal="center" vertical="center"/>
    </xf>
    <xf numFmtId="1" fontId="0" fillId="0" borderId="4" xfId="0" applyNumberFormat="1" applyBorder="1" applyAlignment="1">
      <alignment horizontal="center" vertical="center"/>
    </xf>
    <xf numFmtId="1" fontId="0" fillId="0" borderId="47" xfId="0" applyNumberFormat="1" applyBorder="1" applyAlignment="1">
      <alignment horizontal="center" vertical="center"/>
    </xf>
    <xf numFmtId="0" fontId="67" fillId="0" borderId="0" xfId="0" applyFont="1" applyAlignment="1">
      <alignment vertical="center"/>
    </xf>
    <xf numFmtId="0" fontId="67" fillId="2" borderId="0" xfId="0" applyFont="1" applyFill="1" applyAlignment="1">
      <alignment horizontal="right" vertical="center"/>
    </xf>
    <xf numFmtId="0" fontId="67" fillId="0" borderId="0" xfId="0" applyFont="1" applyAlignment="1">
      <alignment horizontal="center" vertical="center"/>
    </xf>
    <xf numFmtId="0" fontId="67" fillId="0" borderId="0" xfId="0" applyFont="1" applyAlignment="1">
      <alignment horizontal="left" vertical="center"/>
    </xf>
    <xf numFmtId="0" fontId="79" fillId="0" borderId="0" xfId="0" applyFont="1" applyAlignment="1">
      <alignment horizontal="center" vertical="center"/>
    </xf>
    <xf numFmtId="0" fontId="79" fillId="0" borderId="0" xfId="0" applyFont="1" applyAlignment="1">
      <alignment vertical="center"/>
    </xf>
    <xf numFmtId="0" fontId="14" fillId="4" borderId="0" xfId="0" applyFont="1" applyFill="1" applyAlignment="1">
      <alignment horizontal="left"/>
    </xf>
    <xf numFmtId="0" fontId="15" fillId="0" borderId="0" xfId="0" applyFont="1" applyAlignment="1">
      <alignment horizontal="left"/>
    </xf>
    <xf numFmtId="0" fontId="80" fillId="0" borderId="2" xfId="0" applyFont="1" applyBorder="1" applyAlignment="1">
      <alignment vertical="center"/>
    </xf>
    <xf numFmtId="0" fontId="67" fillId="0" borderId="2" xfId="0" applyFont="1" applyBorder="1" applyAlignment="1">
      <alignment vertical="center"/>
    </xf>
    <xf numFmtId="0" fontId="59" fillId="0" borderId="2" xfId="0" applyFont="1" applyBorder="1" applyAlignment="1">
      <alignment vertical="center"/>
    </xf>
    <xf numFmtId="0" fontId="26" fillId="4" borderId="2" xfId="0" applyFont="1" applyFill="1" applyBorder="1" applyAlignment="1">
      <alignment vertical="center"/>
    </xf>
    <xf numFmtId="0" fontId="12" fillId="4" borderId="0" xfId="0" applyFont="1" applyFill="1"/>
    <xf numFmtId="0" fontId="60" fillId="4" borderId="14" xfId="0" applyFont="1" applyFill="1" applyBorder="1" applyAlignment="1">
      <alignment vertical="center"/>
    </xf>
    <xf numFmtId="0" fontId="0" fillId="21" borderId="0" xfId="0" applyFill="1" applyAlignment="1">
      <alignment vertical="center"/>
    </xf>
    <xf numFmtId="0" fontId="8" fillId="21" borderId="0" xfId="0" applyFont="1" applyFill="1" applyAlignment="1">
      <alignment horizontal="left" vertical="center"/>
    </xf>
    <xf numFmtId="49" fontId="82" fillId="0" borderId="0" xfId="3" applyNumberFormat="1" applyFont="1" applyAlignment="1">
      <alignment horizontal="center" wrapText="1"/>
    </xf>
    <xf numFmtId="49" fontId="83" fillId="0" borderId="0" xfId="3" applyNumberFormat="1"/>
    <xf numFmtId="49" fontId="83" fillId="0" borderId="0" xfId="3" applyNumberFormat="1" applyAlignment="1">
      <alignment horizontal="center"/>
    </xf>
    <xf numFmtId="49" fontId="83" fillId="0" borderId="37" xfId="3" applyNumberFormat="1" applyBorder="1"/>
    <xf numFmtId="49" fontId="84" fillId="0" borderId="37" xfId="3" applyNumberFormat="1" applyFont="1" applyBorder="1"/>
    <xf numFmtId="49" fontId="83" fillId="0" borderId="37" xfId="3" applyNumberFormat="1" applyBorder="1" applyAlignment="1">
      <alignment horizontal="center"/>
    </xf>
    <xf numFmtId="49" fontId="84" fillId="11" borderId="37" xfId="3" applyNumberFormat="1" applyFont="1" applyFill="1" applyBorder="1"/>
    <xf numFmtId="49" fontId="85" fillId="11" borderId="37" xfId="3" applyNumberFormat="1" applyFont="1" applyFill="1" applyBorder="1"/>
    <xf numFmtId="49" fontId="83" fillId="11" borderId="37" xfId="3" applyNumberFormat="1" applyFill="1" applyBorder="1"/>
    <xf numFmtId="49" fontId="86" fillId="0" borderId="37" xfId="3" applyNumberFormat="1" applyFont="1" applyBorder="1"/>
    <xf numFmtId="0" fontId="0" fillId="0" borderId="2" xfId="0" applyBorder="1"/>
    <xf numFmtId="49" fontId="83" fillId="0" borderId="2" xfId="3" applyNumberFormat="1" applyBorder="1"/>
    <xf numFmtId="0" fontId="87" fillId="0" borderId="4" xfId="0" applyFont="1" applyBorder="1"/>
    <xf numFmtId="49" fontId="88" fillId="0" borderId="6" xfId="3" applyNumberFormat="1" applyFont="1" applyBorder="1"/>
    <xf numFmtId="49" fontId="83" fillId="0" borderId="36" xfId="3" applyNumberFormat="1" applyBorder="1" applyAlignment="1">
      <alignment horizontal="center"/>
    </xf>
    <xf numFmtId="0" fontId="0" fillId="0" borderId="4" xfId="0" applyBorder="1"/>
    <xf numFmtId="49" fontId="83" fillId="0" borderId="11" xfId="3" applyNumberFormat="1" applyBorder="1"/>
    <xf numFmtId="0" fontId="0" fillId="0" borderId="6" xfId="0" applyBorder="1"/>
    <xf numFmtId="49" fontId="83" fillId="0" borderId="36" xfId="3" applyNumberFormat="1" applyBorder="1"/>
    <xf numFmtId="49" fontId="84" fillId="0" borderId="37" xfId="3" applyNumberFormat="1" applyFont="1" applyBorder="1" applyAlignment="1">
      <alignment horizontal="center"/>
    </xf>
    <xf numFmtId="49" fontId="83" fillId="0" borderId="37" xfId="3" applyNumberFormat="1" applyBorder="1" applyAlignment="1">
      <alignment horizontal="right"/>
    </xf>
    <xf numFmtId="0" fontId="0" fillId="0" borderId="0" xfId="0" applyAlignment="1">
      <alignment horizontal="left"/>
    </xf>
    <xf numFmtId="0" fontId="89" fillId="2" borderId="0" xfId="0" applyFont="1" applyFill="1" applyAlignment="1">
      <alignment vertical="center"/>
    </xf>
    <xf numFmtId="0" fontId="90" fillId="2" borderId="0" xfId="0" applyFont="1" applyFill="1" applyAlignment="1">
      <alignment vertical="center"/>
    </xf>
    <xf numFmtId="0" fontId="47" fillId="2" borderId="0" xfId="0" applyFont="1" applyFill="1" applyAlignment="1">
      <alignment horizontal="center" vertical="center" wrapText="1"/>
    </xf>
    <xf numFmtId="0" fontId="0" fillId="2" borderId="0" xfId="0" applyFill="1" applyAlignment="1">
      <alignment vertical="center"/>
    </xf>
    <xf numFmtId="0" fontId="91" fillId="9" borderId="38" xfId="0" applyFont="1" applyFill="1" applyBorder="1" applyAlignment="1">
      <alignment horizontal="centerContinuous" vertical="center"/>
    </xf>
    <xf numFmtId="0" fontId="91" fillId="9" borderId="39" xfId="0" applyFont="1" applyFill="1" applyBorder="1" applyAlignment="1">
      <alignment horizontal="centerContinuous" vertical="center"/>
    </xf>
    <xf numFmtId="0" fontId="91" fillId="9" borderId="51" xfId="0" applyFont="1" applyFill="1" applyBorder="1" applyAlignment="1">
      <alignment horizontal="centerContinuous" vertical="center"/>
    </xf>
    <xf numFmtId="0" fontId="1" fillId="2" borderId="0" xfId="0" applyFont="1" applyFill="1" applyAlignment="1">
      <alignment vertical="center"/>
    </xf>
    <xf numFmtId="0" fontId="46" fillId="2" borderId="0" xfId="0" applyFont="1" applyFill="1" applyAlignment="1">
      <alignment horizontal="center" vertical="center"/>
    </xf>
    <xf numFmtId="0" fontId="46" fillId="2" borderId="0" xfId="0" applyFont="1" applyFill="1" applyAlignment="1">
      <alignment vertical="center"/>
    </xf>
    <xf numFmtId="0" fontId="46" fillId="2" borderId="0" xfId="0" applyFont="1" applyFill="1" applyAlignment="1">
      <alignment horizontal="left" vertical="center"/>
    </xf>
    <xf numFmtId="0" fontId="49" fillId="12" borderId="38" xfId="0" applyFont="1" applyFill="1" applyBorder="1" applyAlignment="1">
      <alignment horizontal="centerContinuous" vertical="center"/>
    </xf>
    <xf numFmtId="0" fontId="49" fillId="12" borderId="39" xfId="0" applyFont="1" applyFill="1" applyBorder="1" applyAlignment="1">
      <alignment horizontal="centerContinuous" vertical="center"/>
    </xf>
    <xf numFmtId="0" fontId="49" fillId="12" borderId="51" xfId="0" applyFont="1" applyFill="1" applyBorder="1" applyAlignment="1">
      <alignment horizontal="centerContinuous" vertical="center"/>
    </xf>
    <xf numFmtId="49" fontId="78" fillId="2" borderId="22" xfId="0" applyNumberFormat="1" applyFont="1" applyFill="1" applyBorder="1" applyAlignment="1">
      <alignment vertical="center"/>
    </xf>
    <xf numFmtId="49" fontId="2" fillId="2" borderId="0" xfId="0" applyNumberFormat="1" applyFont="1" applyFill="1" applyAlignment="1">
      <alignment vertical="center"/>
    </xf>
    <xf numFmtId="49" fontId="13" fillId="2" borderId="0" xfId="0" applyNumberFormat="1" applyFont="1" applyFill="1" applyAlignment="1">
      <alignment horizontal="center" vertical="center"/>
    </xf>
    <xf numFmtId="49" fontId="73" fillId="12" borderId="8" xfId="0" applyNumberFormat="1" applyFont="1" applyFill="1" applyBorder="1" applyAlignment="1">
      <alignment vertical="center"/>
    </xf>
    <xf numFmtId="49" fontId="8" fillId="12" borderId="11" xfId="0" applyNumberFormat="1" applyFont="1" applyFill="1" applyBorder="1" applyAlignment="1">
      <alignment vertical="center"/>
    </xf>
    <xf numFmtId="49" fontId="1" fillId="2" borderId="0" xfId="0" applyNumberFormat="1" applyFont="1" applyFill="1" applyAlignment="1">
      <alignment vertical="center"/>
    </xf>
    <xf numFmtId="49" fontId="92" fillId="2" borderId="0" xfId="0" applyNumberFormat="1" applyFont="1" applyFill="1" applyAlignment="1">
      <alignment horizontal="left" vertical="center"/>
    </xf>
    <xf numFmtId="49" fontId="1" fillId="2" borderId="0" xfId="0" applyNumberFormat="1" applyFont="1" applyFill="1" applyAlignment="1">
      <alignment horizontal="right" vertical="center"/>
    </xf>
    <xf numFmtId="49" fontId="78" fillId="2" borderId="0" xfId="0" applyNumberFormat="1" applyFont="1" applyFill="1" applyAlignment="1">
      <alignment vertical="center"/>
    </xf>
    <xf numFmtId="0" fontId="14" fillId="12" borderId="37" xfId="0" applyFont="1" applyFill="1" applyBorder="1" applyAlignment="1">
      <alignment horizontal="left" vertical="center"/>
    </xf>
    <xf numFmtId="49" fontId="93" fillId="2" borderId="0" xfId="0" applyNumberFormat="1" applyFont="1" applyFill="1" applyAlignment="1">
      <alignment horizontal="left" vertical="center"/>
    </xf>
    <xf numFmtId="14" fontId="3" fillId="12" borderId="37" xfId="0" applyNumberFormat="1" applyFont="1" applyFill="1" applyBorder="1" applyAlignment="1">
      <alignment horizontal="left" vertical="center"/>
    </xf>
    <xf numFmtId="49" fontId="3" fillId="2" borderId="0" xfId="0" applyNumberFormat="1" applyFont="1" applyFill="1" applyAlignment="1">
      <alignment vertical="center"/>
    </xf>
    <xf numFmtId="49" fontId="3" fillId="12" borderId="37" xfId="0" applyNumberFormat="1" applyFont="1" applyFill="1" applyBorder="1" applyAlignment="1">
      <alignment vertical="center"/>
    </xf>
    <xf numFmtId="49" fontId="94" fillId="12" borderId="37" xfId="0" applyNumberFormat="1" applyFont="1" applyFill="1" applyBorder="1" applyAlignment="1">
      <alignment horizontal="left" vertical="center"/>
    </xf>
    <xf numFmtId="49" fontId="2" fillId="2" borderId="22" xfId="0" applyNumberFormat="1" applyFont="1" applyFill="1" applyBorder="1" applyAlignment="1">
      <alignment vertical="center"/>
    </xf>
    <xf numFmtId="0" fontId="78" fillId="2" borderId="0" xfId="0" applyFont="1" applyFill="1"/>
    <xf numFmtId="0" fontId="3" fillId="2" borderId="0" xfId="0" applyFont="1" applyFill="1" applyAlignment="1">
      <alignment vertical="center"/>
    </xf>
    <xf numFmtId="0" fontId="0" fillId="12" borderId="37" xfId="0" applyFill="1" applyBorder="1" applyAlignment="1">
      <alignment vertical="center"/>
    </xf>
    <xf numFmtId="0" fontId="16" fillId="12" borderId="37" xfId="0" applyFont="1" applyFill="1" applyBorder="1" applyAlignment="1">
      <alignment vertical="center"/>
    </xf>
    <xf numFmtId="0" fontId="0" fillId="2" borderId="0" xfId="0" applyFill="1" applyAlignment="1">
      <alignment horizontal="left"/>
    </xf>
    <xf numFmtId="0" fontId="46" fillId="2" borderId="0" xfId="0" applyFont="1" applyFill="1"/>
    <xf numFmtId="0" fontId="5" fillId="2" borderId="0" xfId="0" applyFont="1" applyFill="1"/>
    <xf numFmtId="0" fontId="95" fillId="2" borderId="0" xfId="2" applyFill="1" applyBorder="1"/>
    <xf numFmtId="0" fontId="5" fillId="2" borderId="0" xfId="0" applyFont="1" applyFill="1" applyAlignment="1">
      <alignment horizontal="center"/>
    </xf>
    <xf numFmtId="0" fontId="96" fillId="2" borderId="0" xfId="2" applyFont="1" applyFill="1"/>
    <xf numFmtId="0" fontId="81" fillId="21" borderId="0" xfId="3" applyFont="1" applyFill="1" applyAlignment="1">
      <alignment horizontal="center" vertical="center" wrapText="1"/>
    </xf>
    <xf numFmtId="49" fontId="8" fillId="4" borderId="0" xfId="0" applyNumberFormat="1" applyFont="1" applyFill="1" applyAlignment="1">
      <alignment vertical="top" shrinkToFit="1"/>
    </xf>
    <xf numFmtId="14" fontId="3" fillId="4" borderId="1" xfId="0" applyNumberFormat="1" applyFont="1" applyFill="1" applyBorder="1" applyAlignment="1">
      <alignment horizontal="left" vertical="center"/>
    </xf>
    <xf numFmtId="0" fontId="0" fillId="2" borderId="37" xfId="0" applyFill="1" applyBorder="1" applyAlignment="1">
      <alignment vertical="center"/>
    </xf>
    <xf numFmtId="0" fontId="0" fillId="0" borderId="37" xfId="0" applyBorder="1" applyAlignment="1">
      <alignment horizontal="center" vertical="center" shrinkToFit="1"/>
    </xf>
    <xf numFmtId="0" fontId="0" fillId="17" borderId="37" xfId="0" applyFill="1" applyBorder="1" applyAlignment="1">
      <alignment horizontal="center" vertical="center"/>
    </xf>
    <xf numFmtId="0" fontId="0" fillId="0" borderId="37" xfId="0" applyBorder="1" applyAlignment="1">
      <alignment horizontal="center" vertical="center"/>
    </xf>
    <xf numFmtId="0" fontId="5" fillId="4" borderId="14" xfId="0" applyFont="1" applyFill="1" applyBorder="1" applyAlignment="1">
      <alignment horizontal="left" vertical="center"/>
    </xf>
    <xf numFmtId="0" fontId="5" fillId="4" borderId="0" xfId="0" applyFont="1" applyFill="1" applyAlignment="1">
      <alignment horizontal="left" vertical="center"/>
    </xf>
    <xf numFmtId="0" fontId="31" fillId="4" borderId="2" xfId="0" applyFont="1" applyFill="1" applyBorder="1" applyAlignment="1">
      <alignment vertical="center" shrinkToFit="1"/>
    </xf>
    <xf numFmtId="0" fontId="0" fillId="0" borderId="37" xfId="0" applyBorder="1" applyAlignment="1">
      <alignment horizontal="center" shrinkToFit="1"/>
    </xf>
    <xf numFmtId="14" fontId="3" fillId="0" borderId="1" xfId="0" applyNumberFormat="1" applyFont="1" applyBorder="1" applyAlignment="1">
      <alignment horizontal="left" vertical="center"/>
    </xf>
    <xf numFmtId="0" fontId="0" fillId="0" borderId="37" xfId="0" applyBorder="1" applyAlignment="1">
      <alignment horizontal="right" vertical="center" shrinkToFit="1"/>
    </xf>
    <xf numFmtId="0" fontId="0" fillId="4" borderId="2" xfId="0" applyFill="1" applyBorder="1" applyAlignment="1">
      <alignment horizontal="center"/>
    </xf>
    <xf numFmtId="0" fontId="0" fillId="0" borderId="8" xfId="0" applyBorder="1" applyAlignment="1">
      <alignment horizontal="center" vertical="center" shrinkToFit="1"/>
    </xf>
    <xf numFmtId="0" fontId="0" fillId="0" borderId="11" xfId="0" applyBorder="1" applyAlignment="1">
      <alignment horizontal="center" vertical="center" shrinkToFit="1"/>
    </xf>
    <xf numFmtId="0" fontId="0" fillId="0" borderId="8" xfId="0" applyBorder="1" applyAlignment="1">
      <alignment horizontal="right" vertical="center" shrinkToFit="1"/>
    </xf>
    <xf numFmtId="0" fontId="0" fillId="0" borderId="11" xfId="0" applyBorder="1" applyAlignment="1">
      <alignment horizontal="right" vertical="center" shrinkToFit="1"/>
    </xf>
    <xf numFmtId="0" fontId="26" fillId="2" borderId="0" xfId="0" applyFont="1" applyFill="1" applyAlignment="1">
      <alignment horizontal="center" vertical="center"/>
    </xf>
    <xf numFmtId="0" fontId="26" fillId="2" borderId="6" xfId="0" applyFont="1" applyFill="1" applyBorder="1" applyAlignment="1">
      <alignment horizontal="center" vertical="center"/>
    </xf>
    <xf numFmtId="0" fontId="30" fillId="2" borderId="0" xfId="0" applyFont="1" applyFill="1" applyAlignment="1">
      <alignment horizontal="center" vertical="center"/>
    </xf>
    <xf numFmtId="0" fontId="30" fillId="2" borderId="6" xfId="0" applyFont="1" applyFill="1" applyBorder="1" applyAlignment="1">
      <alignment horizontal="center" vertical="center"/>
    </xf>
    <xf numFmtId="49" fontId="13" fillId="2" borderId="27" xfId="0" applyNumberFormat="1" applyFont="1" applyFill="1" applyBorder="1" applyAlignment="1">
      <alignment horizontal="center" wrapText="1"/>
    </xf>
    <xf numFmtId="49" fontId="13" fillId="2" borderId="20" xfId="0" applyNumberFormat="1" applyFont="1" applyFill="1" applyBorder="1" applyAlignment="1">
      <alignment horizontal="center" wrapText="1"/>
    </xf>
    <xf numFmtId="49" fontId="13" fillId="2" borderId="19" xfId="0" applyNumberFormat="1" applyFont="1" applyFill="1" applyBorder="1" applyAlignment="1">
      <alignment horizontal="center" wrapText="1"/>
    </xf>
    <xf numFmtId="49" fontId="13" fillId="2" borderId="21" xfId="0" applyNumberFormat="1" applyFont="1" applyFill="1" applyBorder="1" applyAlignment="1">
      <alignment horizontal="center" wrapText="1"/>
    </xf>
    <xf numFmtId="0" fontId="103" fillId="0" borderId="0" xfId="0" applyFont="1" applyAlignment="1">
      <alignment wrapText="1"/>
    </xf>
  </cellXfs>
  <cellStyles count="4">
    <cellStyle name="Hivatkozás" xfId="2" builtinId="8"/>
    <cellStyle name="Normál" xfId="0" builtinId="0"/>
    <cellStyle name="Normál 4" xfId="3" xr:uid="{00000000-0005-0000-0000-000031000000}"/>
    <cellStyle name="Pénznem" xfId="1" builtinId="4"/>
  </cellStyles>
  <dxfs count="28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indexed="8"/>
      </font>
      <fill>
        <patternFill patternType="solid">
          <bgColor indexed="42"/>
        </patternFill>
      </fill>
    </dxf>
    <dxf>
      <font>
        <b/>
        <i val="0"/>
      </font>
    </dxf>
    <dxf>
      <font>
        <b/>
        <i val="0"/>
      </font>
    </dxf>
    <dxf>
      <font>
        <i val="0"/>
        <color indexed="11"/>
      </font>
    </dxf>
    <dxf>
      <font>
        <b/>
        <i val="0"/>
        <color indexed="11"/>
      </font>
    </dxf>
    <dxf>
      <font>
        <b val="0"/>
        <i/>
        <color indexed="1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i val="0"/>
        <color indexed="9"/>
      </font>
    </dxf>
    <dxf>
      <font>
        <i val="0"/>
        <color indexed="9"/>
      </font>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indexed="8"/>
      </font>
      <fill>
        <patternFill patternType="solid">
          <bgColor indexed="42"/>
        </patternFill>
      </fill>
    </dxf>
    <dxf>
      <font>
        <b/>
        <i val="0"/>
      </font>
    </dxf>
    <dxf>
      <font>
        <b/>
        <i val="0"/>
      </font>
    </dxf>
    <dxf>
      <font>
        <i val="0"/>
        <color indexed="11"/>
      </font>
    </dxf>
    <dxf>
      <font>
        <b/>
        <i val="0"/>
        <color indexed="11"/>
      </font>
    </dxf>
    <dxf>
      <font>
        <b val="0"/>
        <i/>
        <color indexed="1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i val="0"/>
        <color indexed="9"/>
      </font>
    </dxf>
    <dxf>
      <font>
        <i val="0"/>
        <color indexed="9"/>
      </font>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indexed="8"/>
      </font>
      <fill>
        <patternFill patternType="solid">
          <bgColor indexed="42"/>
        </patternFill>
      </fill>
    </dxf>
    <dxf>
      <font>
        <b/>
        <i val="0"/>
      </font>
    </dxf>
    <dxf>
      <font>
        <b/>
        <i val="0"/>
      </font>
    </dxf>
    <dxf>
      <font>
        <i val="0"/>
        <color indexed="11"/>
      </font>
    </dxf>
    <dxf>
      <font>
        <b/>
        <i val="0"/>
        <color indexed="11"/>
      </font>
    </dxf>
    <dxf>
      <font>
        <b val="0"/>
        <i/>
        <color indexed="1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i val="0"/>
        <color indexed="9"/>
      </font>
    </dxf>
    <dxf>
      <font>
        <i val="0"/>
        <color indexed="9"/>
      </font>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indexed="8"/>
      </font>
      <fill>
        <patternFill patternType="solid">
          <bgColor indexed="42"/>
        </patternFill>
      </fill>
    </dxf>
    <dxf>
      <font>
        <b/>
        <i val="0"/>
      </font>
    </dxf>
    <dxf>
      <font>
        <b/>
        <i val="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i val="0"/>
        <color indexed="9"/>
      </font>
    </dxf>
    <dxf>
      <font>
        <i val="0"/>
        <color indexed="9"/>
      </font>
    </dxf>
    <dxf>
      <font>
        <i val="0"/>
        <color indexed="23"/>
      </font>
      <fill>
        <patternFill patternType="solid">
          <bgColor indexed="23"/>
        </patternFill>
      </fill>
    </dxf>
    <dxf>
      <fill>
        <patternFill patternType="solid">
          <bgColor indexed="43"/>
        </patternFill>
      </fill>
    </dxf>
    <dxf>
      <fill>
        <patternFill patternType="solid">
          <bgColor indexed="13"/>
        </patternFill>
      </fill>
    </dxf>
    <dxf>
      <fill>
        <patternFill patternType="solid">
          <bgColor indexed="10"/>
        </patternFill>
      </fill>
    </dxf>
    <dxf>
      <fill>
        <patternFill patternType="solid">
          <bgColor indexed="43"/>
        </patternFill>
      </fill>
    </dxf>
    <dxf>
      <fill>
        <patternFill patternType="solid">
          <bgColor indexed="13"/>
        </patternFill>
      </fill>
    </dxf>
    <dxf>
      <fill>
        <patternFill patternType="solid">
          <bgColor indexed="1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indexed="8"/>
      </font>
      <fill>
        <patternFill patternType="solid">
          <bgColor indexed="42"/>
        </patternFill>
      </fill>
    </dxf>
    <dxf>
      <font>
        <b/>
        <i val="0"/>
      </font>
    </dxf>
    <dxf>
      <font>
        <b/>
        <i val="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11"/>
      </font>
    </dxf>
    <dxf>
      <font>
        <b/>
        <i val="0"/>
        <color indexed="11"/>
      </font>
    </dxf>
    <dxf>
      <font>
        <b val="0"/>
        <i/>
        <color indexed="10"/>
      </font>
    </dxf>
    <dxf>
      <font>
        <b val="0"/>
        <i val="0"/>
      </font>
    </dxf>
    <dxf>
      <font>
        <b val="0"/>
        <i val="0"/>
      </font>
    </dxf>
    <dxf>
      <font>
        <b val="0"/>
        <i val="0"/>
      </font>
    </dxf>
    <dxf>
      <font>
        <b val="0"/>
        <i val="0"/>
      </font>
    </dxf>
    <dxf>
      <font>
        <b val="0"/>
        <i val="0"/>
      </font>
    </dxf>
    <dxf>
      <font>
        <b val="0"/>
        <i val="0"/>
      </font>
    </dxf>
    <dxf>
      <font>
        <b val="0"/>
        <i val="0"/>
      </font>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9"/>
      </font>
      <fill>
        <patternFill patternType="solid">
          <bgColor indexed="42"/>
        </patternFill>
      </fill>
    </dxf>
    <dxf>
      <font>
        <i val="0"/>
        <color indexed="11"/>
      </font>
    </dxf>
    <dxf>
      <font>
        <b/>
        <i val="0"/>
        <color indexed="11"/>
      </font>
    </dxf>
    <dxf>
      <font>
        <b val="0"/>
        <i/>
        <color indexed="10"/>
      </font>
    </dxf>
    <dxf>
      <font>
        <i val="0"/>
        <color indexed="11"/>
      </font>
    </dxf>
    <dxf>
      <font>
        <b/>
        <i val="0"/>
        <color indexed="11"/>
      </font>
    </dxf>
    <dxf>
      <font>
        <b val="0"/>
        <i/>
        <color indexed="10"/>
      </font>
    </dxf>
    <dxf>
      <font>
        <i val="0"/>
        <color indexed="9"/>
      </font>
      <fill>
        <patternFill patternType="solid">
          <bgColor indexed="42"/>
        </patternFill>
      </fill>
    </dxf>
    <dxf>
      <font>
        <i val="0"/>
        <color indexed="9"/>
      </font>
      <fill>
        <patternFill patternType="solid">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30.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40.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6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a:xfrm>
          <a:off x="5554980" y="2857500"/>
          <a:ext cx="946785" cy="0"/>
        </a:xfrm>
        <a:prstGeom prst="rect">
          <a:avLst/>
        </a:prstGeom>
        <a:noFill/>
        <a:ln w="1">
          <a:noFill/>
          <a:miter lim="800000"/>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9380" y="0"/>
          <a:ext cx="54864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996353" name="Button 1" hidden="1">
              <a:extLst>
                <a:ext uri="{63B3BB69-23CF-44E3-9099-C40C66FF867C}">
                  <a14:compatExt spid="_x0000_s996353"/>
                </a:ext>
                <a:ext uri="{FF2B5EF4-FFF2-40B4-BE49-F238E27FC236}">
                  <a16:creationId xmlns:a16="http://schemas.microsoft.com/office/drawing/2014/main" id="{00000000-0008-0000-0B00-000001340F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996354" name="Button 2" hidden="1">
              <a:extLst>
                <a:ext uri="{63B3BB69-23CF-44E3-9099-C40C66FF867C}">
                  <a14:compatExt spid="_x0000_s996354"/>
                </a:ext>
                <a:ext uri="{FF2B5EF4-FFF2-40B4-BE49-F238E27FC236}">
                  <a16:creationId xmlns:a16="http://schemas.microsoft.com/office/drawing/2014/main" id="{00000000-0008-0000-0B00-000002340F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16</xdr:col>
      <xdr:colOff>236220</xdr:colOff>
      <xdr:row>0</xdr:row>
      <xdr:rowOff>0</xdr:rowOff>
    </xdr:from>
    <xdr:to>
      <xdr:col>17</xdr:col>
      <xdr:colOff>76200</xdr:colOff>
      <xdr:row>2</xdr:row>
      <xdr:rowOff>15240</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0"/>
          <a:ext cx="57150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1089537" name="Button 1" hidden="1">
              <a:extLst>
                <a:ext uri="{63B3BB69-23CF-44E3-9099-C40C66FF867C}">
                  <a14:compatExt spid="_x0000_s1089537"/>
                </a:ext>
                <a:ext uri="{FF2B5EF4-FFF2-40B4-BE49-F238E27FC236}">
                  <a16:creationId xmlns:a16="http://schemas.microsoft.com/office/drawing/2014/main" id="{00000000-0008-0000-0C00-000001A01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1089538" name="Button 2" hidden="1">
              <a:extLst>
                <a:ext uri="{63B3BB69-23CF-44E3-9099-C40C66FF867C}">
                  <a14:compatExt spid="_x0000_s1089538"/>
                </a:ext>
                <a:ext uri="{FF2B5EF4-FFF2-40B4-BE49-F238E27FC236}">
                  <a16:creationId xmlns:a16="http://schemas.microsoft.com/office/drawing/2014/main" id="{00000000-0008-0000-0C00-000002A01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00000000-0008-0000-0D00-00005688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00000000-0008-0000-0E00-0000568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id="{00000000-0008-0000-0F00-0000569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00000000-0008-0000-1000-000056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id="{00000000-0008-0000-1100-0000476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00000000-0008-0000-1200-00006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9380" y="0"/>
          <a:ext cx="54864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1200-0000019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1200-0000029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00000000-0008-0000-1300-00005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9380" y="0"/>
          <a:ext cx="54864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1300-0000019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1300-0000029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00000000-0008-0000-0200-0000588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id="{00000000-0008-0000-1400-00005EA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54140" y="0"/>
          <a:ext cx="54864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441960</xdr:colOff>
          <xdr:row>0</xdr:row>
          <xdr:rowOff>7620</xdr:rowOff>
        </xdr:from>
        <xdr:to>
          <xdr:col>14</xdr:col>
          <xdr:colOff>312420</xdr:colOff>
          <xdr:row>0</xdr:row>
          <xdr:rowOff>137160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0000000-0008-0000-1400-000001A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426720</xdr:colOff>
          <xdr:row>0</xdr:row>
          <xdr:rowOff>144780</xdr:rowOff>
        </xdr:from>
        <xdr:to>
          <xdr:col>14</xdr:col>
          <xdr:colOff>312420</xdr:colOff>
          <xdr:row>1</xdr:row>
          <xdr:rowOff>45720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00000000-0008-0000-1400-000002A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00000000-0008-0000-1500-00005ED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9</xdr:col>
          <xdr:colOff>228600</xdr:colOff>
          <xdr:row>0</xdr:row>
          <xdr:rowOff>76200</xdr:rowOff>
        </xdr:from>
        <xdr:to>
          <xdr:col>12</xdr:col>
          <xdr:colOff>38100</xdr:colOff>
          <xdr:row>1</xdr:row>
          <xdr:rowOff>106680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1500-000044D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id="{00000000-0008-0000-1600-00005B4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1740" y="22860"/>
          <a:ext cx="52578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0000000-0008-0000-1600-00000140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00000000-0008-0000-1600-00000240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16</xdr:col>
      <xdr:colOff>266700</xdr:colOff>
      <xdr:row>0</xdr:row>
      <xdr:rowOff>22860</xdr:rowOff>
    </xdr:from>
    <xdr:to>
      <xdr:col>17</xdr:col>
      <xdr:colOff>60960</xdr:colOff>
      <xdr:row>2</xdr:row>
      <xdr:rowOff>0</xdr:rowOff>
    </xdr:to>
    <xdr:pic>
      <xdr:nvPicPr>
        <xdr:cNvPr id="119904" name="Kép 2">
          <a:extLst>
            <a:ext uri="{FF2B5EF4-FFF2-40B4-BE49-F238E27FC236}">
              <a16:creationId xmlns:a16="http://schemas.microsoft.com/office/drawing/2014/main" id="{00000000-0008-0000-1700-000060D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1740" y="22860"/>
          <a:ext cx="52578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00000000-0008-0000-1700-000001D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00000000-0008-0000-1700-000002D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00000000-0008-0000-1800-00005FD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17920" y="68580"/>
          <a:ext cx="480060" cy="382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1800-000001D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1800-000002D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id="{00000000-0008-0000-1900-00001BD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723900</xdr:colOff>
          <xdr:row>0</xdr:row>
          <xdr:rowOff>121920</xdr:rowOff>
        </xdr:from>
        <xdr:to>
          <xdr:col>11</xdr:col>
          <xdr:colOff>15240</xdr:colOff>
          <xdr:row>1</xdr:row>
          <xdr:rowOff>91440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00000000-0008-0000-1900-000001DC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00000000-0008-0000-1A00-00001BE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56020" y="45720"/>
          <a:ext cx="52578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426720</xdr:colOff>
          <xdr:row>0</xdr:row>
          <xdr:rowOff>7620</xdr:rowOff>
        </xdr:from>
        <xdr:to>
          <xdr:col>14</xdr:col>
          <xdr:colOff>297180</xdr:colOff>
          <xdr:row>0</xdr:row>
          <xdr:rowOff>137160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1A00-000001E0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1A00-000002E0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id="{00000000-0008-0000-1B00-00001BE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45580" y="30480"/>
          <a:ext cx="52578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00000000-0008-0000-1B00-000001E4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00000000-0008-0000-1B00-000002E4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id="{00000000-0008-0000-1C00-00001BE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08420" y="45720"/>
          <a:ext cx="502920" cy="405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00000000-0008-0000-1C00-000001E8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00000000-0008-0000-1C00-000002E8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1D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167640</xdr:colOff>
          <xdr:row>0</xdr:row>
          <xdr:rowOff>53340</xdr:rowOff>
        </xdr:from>
        <xdr:to>
          <xdr:col>14</xdr:col>
          <xdr:colOff>106680</xdr:colOff>
          <xdr:row>1</xdr:row>
          <xdr:rowOff>106680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1D00-000001EC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0000000-0008-0000-1E00-0000181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id="{00000000-0008-0000-1F00-0000181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id="{00000000-0008-0000-2000-0000181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00000000-0008-0000-2100-0000182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00000000-0008-0000-2200-0000182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id="{00000000-0008-0000-2300-00001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38100"/>
          <a:ext cx="510540" cy="405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2300-000001F4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2300-000002F4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0000000-0008-0000-24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30480"/>
          <a:ext cx="51816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2400-000001F8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2400-000002F8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id="{00000000-0008-0000-2500-00001B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85560" y="0"/>
          <a:ext cx="571500"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441960</xdr:colOff>
          <xdr:row>0</xdr:row>
          <xdr:rowOff>7620</xdr:rowOff>
        </xdr:from>
        <xdr:to>
          <xdr:col>14</xdr:col>
          <xdr:colOff>312420</xdr:colOff>
          <xdr:row>0</xdr:row>
          <xdr:rowOff>137160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2500-000001FC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426720</xdr:colOff>
          <xdr:row>0</xdr:row>
          <xdr:rowOff>144780</xdr:rowOff>
        </xdr:from>
        <xdr:to>
          <xdr:col>14</xdr:col>
          <xdr:colOff>312420</xdr:colOff>
          <xdr:row>1</xdr:row>
          <xdr:rowOff>45720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2500-000002FC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8.xml><?xml version="1.0" encoding="utf-8"?>
<xdr:wsDr xmlns:xdr="http://schemas.openxmlformats.org/drawingml/2006/spreadsheetDrawing" xmlns:a="http://schemas.openxmlformats.org/drawingml/2006/main">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00000000-0008-0000-2600-0000190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9</xdr:col>
          <xdr:colOff>228600</xdr:colOff>
          <xdr:row>0</xdr:row>
          <xdr:rowOff>76200</xdr:rowOff>
        </xdr:from>
        <xdr:to>
          <xdr:col>12</xdr:col>
          <xdr:colOff>38100</xdr:colOff>
          <xdr:row>1</xdr:row>
          <xdr:rowOff>106680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2600-0000010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00000000-0008-0000-2700-00001B0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55080" y="30480"/>
          <a:ext cx="480060" cy="382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2700-0000010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2700-0000020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00000000-0008-0000-04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99860" y="30480"/>
          <a:ext cx="50292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400-00000180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400-00000280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00000000-0008-0000-2800-00001B0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78880" y="0"/>
          <a:ext cx="556260"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2800-0000010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2800-0000020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1.xml><?xml version="1.0" encoding="utf-8"?>
<xdr:wsDr xmlns:xdr="http://schemas.openxmlformats.org/drawingml/2006/spreadsheetDrawing" xmlns:a="http://schemas.openxmlformats.org/drawingml/2006/main">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id="{00000000-0008-0000-2900-00001B0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179820" y="22860"/>
          <a:ext cx="54102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00000000-0008-0000-2900-0000010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00000000-0008-0000-2900-0000020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2.xml><?xml version="1.0" encoding="utf-8"?>
<xdr:wsDr xmlns:xdr="http://schemas.openxmlformats.org/drawingml/2006/spreadsheetDrawing" xmlns:a="http://schemas.openxmlformats.org/drawingml/2006/main">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id="{00000000-0008-0000-2A00-00001A7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731520</xdr:colOff>
          <xdr:row>0</xdr:row>
          <xdr:rowOff>121920</xdr:rowOff>
        </xdr:from>
        <xdr:to>
          <xdr:col>11</xdr:col>
          <xdr:colOff>15240</xdr:colOff>
          <xdr:row>1</xdr:row>
          <xdr:rowOff>91440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2A00-0000017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43.xml><?xml version="1.0" encoding="utf-8"?>
<xdr:wsDr xmlns:xdr="http://schemas.openxmlformats.org/drawingml/2006/spreadsheetDrawing" xmlns:a="http://schemas.openxmlformats.org/drawingml/2006/main">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id="{00000000-0008-0000-2B00-00001A7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33160" y="0"/>
          <a:ext cx="54864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426720</xdr:colOff>
          <xdr:row>0</xdr:row>
          <xdr:rowOff>7620</xdr:rowOff>
        </xdr:from>
        <xdr:to>
          <xdr:col>14</xdr:col>
          <xdr:colOff>297180</xdr:colOff>
          <xdr:row>0</xdr:row>
          <xdr:rowOff>137160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2B00-0000017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2B00-0000027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4.xml><?xml version="1.0" encoding="utf-8"?>
<xdr:wsDr xmlns:xdr="http://schemas.openxmlformats.org/drawingml/2006/spreadsheetDrawing" xmlns:a="http://schemas.openxmlformats.org/drawingml/2006/main">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id="{00000000-0008-0000-2C00-00001A7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83680" y="38100"/>
          <a:ext cx="472440" cy="382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2C00-0000017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2C00-0000027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5.xml><?xml version="1.0" encoding="utf-8"?>
<xdr:wsDr xmlns:xdr="http://schemas.openxmlformats.org/drawingml/2006/spreadsheetDrawing" xmlns:a="http://schemas.openxmlformats.org/drawingml/2006/main">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id="{00000000-0008-0000-2D00-00001A7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94120" y="7620"/>
          <a:ext cx="5410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2D00-0000017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2D00-0000027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46.xml><?xml version="1.0" encoding="utf-8"?>
<xdr:wsDr xmlns:xdr="http://schemas.openxmlformats.org/drawingml/2006/spreadsheetDrawing" xmlns:a="http://schemas.openxmlformats.org/drawingml/2006/main">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2E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167640</xdr:colOff>
          <xdr:row>0</xdr:row>
          <xdr:rowOff>53340</xdr:rowOff>
        </xdr:from>
        <xdr:to>
          <xdr:col>14</xdr:col>
          <xdr:colOff>106680</xdr:colOff>
          <xdr:row>1</xdr:row>
          <xdr:rowOff>106680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2E00-0000018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id="{00000000-0008-0000-2F00-0000170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00000000-0008-0000-3000-0000171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id="{00000000-0008-0000-3100-0000171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00000000-0008-0000-0500-00001B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0"/>
          <a:ext cx="57150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0500-000001F0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0500-000002F0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0.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id="{00000000-0008-0000-3200-0000171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id="{00000000-0008-0000-3300-0000171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00000000-0008-0000-3400-0000172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id="{00000000-0008-0000-3500-00001A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54140" y="0"/>
          <a:ext cx="5410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3500-0000018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3500-0000028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4.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id="{00000000-0008-0000-3600-000019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1760" y="0"/>
          <a:ext cx="57150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3600-0000018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3600-0000028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5.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37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15100" y="0"/>
          <a:ext cx="51816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3700-0000018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3700-0000028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6.xml><?xml version="1.0" encoding="utf-8"?>
<xdr:wsDr xmlns:xdr="http://schemas.openxmlformats.org/drawingml/2006/spreadsheetDrawing" xmlns:a="http://schemas.openxmlformats.org/drawingml/2006/main">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id="{00000000-0008-0000-3800-00001A9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99860" y="22860"/>
          <a:ext cx="50292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441960</xdr:colOff>
          <xdr:row>0</xdr:row>
          <xdr:rowOff>7620</xdr:rowOff>
        </xdr:from>
        <xdr:to>
          <xdr:col>14</xdr:col>
          <xdr:colOff>312420</xdr:colOff>
          <xdr:row>0</xdr:row>
          <xdr:rowOff>137160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3800-0000019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426720</xdr:colOff>
          <xdr:row>0</xdr:row>
          <xdr:rowOff>144780</xdr:rowOff>
        </xdr:from>
        <xdr:to>
          <xdr:col>14</xdr:col>
          <xdr:colOff>312420</xdr:colOff>
          <xdr:row>1</xdr:row>
          <xdr:rowOff>45720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3800-0000029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7.xml><?xml version="1.0" encoding="utf-8"?>
<xdr:wsDr xmlns:xdr="http://schemas.openxmlformats.org/drawingml/2006/spreadsheetDrawing" xmlns:a="http://schemas.openxmlformats.org/drawingml/2006/main">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id="{00000000-0008-0000-3900-0000189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9</xdr:col>
          <xdr:colOff>228600</xdr:colOff>
          <xdr:row>0</xdr:row>
          <xdr:rowOff>76200</xdr:rowOff>
        </xdr:from>
        <xdr:to>
          <xdr:col>12</xdr:col>
          <xdr:colOff>38100</xdr:colOff>
          <xdr:row>1</xdr:row>
          <xdr:rowOff>106680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3900-0000019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58.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00000000-0008-0000-3A00-00001A9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24600" y="0"/>
          <a:ext cx="51054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3A00-0000019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3A00-0000029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9.xml><?xml version="1.0" encoding="utf-8"?>
<xdr:wsDr xmlns:xdr="http://schemas.openxmlformats.org/drawingml/2006/spreadsheetDrawing" xmlns:a="http://schemas.openxmlformats.org/drawingml/2006/main">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00000000-0008-0000-3B00-00001A9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71260" y="7620"/>
          <a:ext cx="52578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3B00-0000019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3B00-0000029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00000000-0008-0000-3C00-00001AA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56020" y="0"/>
          <a:ext cx="49530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3C00-000001A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3C00-000002A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1.xml><?xml version="1.0" encoding="utf-8"?>
<xdr:wsDr xmlns:xdr="http://schemas.openxmlformats.org/drawingml/2006/spreadsheetDrawing" xmlns:a="http://schemas.openxmlformats.org/drawingml/2006/main">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00000000-0008-0000-3D00-00001AA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731520</xdr:colOff>
          <xdr:row>0</xdr:row>
          <xdr:rowOff>121920</xdr:rowOff>
        </xdr:from>
        <xdr:to>
          <xdr:col>11</xdr:col>
          <xdr:colOff>15240</xdr:colOff>
          <xdr:row>1</xdr:row>
          <xdr:rowOff>91440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3D00-000001A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62.xml><?xml version="1.0" encoding="utf-8"?>
<xdr:wsDr xmlns:xdr="http://schemas.openxmlformats.org/drawingml/2006/spreadsheetDrawing" xmlns:a="http://schemas.openxmlformats.org/drawingml/2006/main">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0000000-0008-0000-3E00-00001AA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63640" y="7620"/>
          <a:ext cx="5410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426720</xdr:colOff>
          <xdr:row>0</xdr:row>
          <xdr:rowOff>7620</xdr:rowOff>
        </xdr:from>
        <xdr:to>
          <xdr:col>14</xdr:col>
          <xdr:colOff>297180</xdr:colOff>
          <xdr:row>0</xdr:row>
          <xdr:rowOff>137160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3E00-000001A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3E00-000002A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3.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00000000-0008-0000-3F00-00001AA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07480" y="0"/>
          <a:ext cx="5410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3F00-000001A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3F00-000002A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4.xml><?xml version="1.0" encoding="utf-8"?>
<xdr:wsDr xmlns:xdr="http://schemas.openxmlformats.org/drawingml/2006/spreadsheetDrawing" xmlns:a="http://schemas.openxmlformats.org/drawingml/2006/main">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00000000-0008-0000-4000-00001AB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0"/>
          <a:ext cx="51816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4000-000001B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4000-000002B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5.xml><?xml version="1.0" encoding="utf-8"?>
<xdr:wsDr xmlns:xdr="http://schemas.openxmlformats.org/drawingml/2006/spreadsheetDrawing" xmlns:a="http://schemas.openxmlformats.org/drawingml/2006/main">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41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167640</xdr:colOff>
          <xdr:row>0</xdr:row>
          <xdr:rowOff>53340</xdr:rowOff>
        </xdr:from>
        <xdr:to>
          <xdr:col>14</xdr:col>
          <xdr:colOff>106680</xdr:colOff>
          <xdr:row>1</xdr:row>
          <xdr:rowOff>106680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4100-000001B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66.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42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43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44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45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46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47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48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9380" y="0"/>
          <a:ext cx="55626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4800-000001B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4800-000002B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3.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49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61760" y="0"/>
          <a:ext cx="51816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4900-000001B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4900-000002B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4.xml><?xml version="1.0" encoding="utf-8"?>
<xdr:wsDr xmlns:xdr="http://schemas.openxmlformats.org/drawingml/2006/spreadsheetDrawing" xmlns:a="http://schemas.openxmlformats.org/drawingml/2006/main">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4A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07480" y="0"/>
          <a:ext cx="51816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4A00-000001C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4A00-000002C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5.xml><?xml version="1.0" encoding="utf-8"?>
<xdr:wsDr xmlns:xdr="http://schemas.openxmlformats.org/drawingml/2006/spreadsheetDrawing" xmlns:a="http://schemas.openxmlformats.org/drawingml/2006/main">
  <xdr:twoCellAnchor editAs="oneCell">
    <xdr:from>
      <xdr:col>16</xdr:col>
      <xdr:colOff>266700</xdr:colOff>
      <xdr:row>0</xdr:row>
      <xdr:rowOff>30480</xdr:rowOff>
    </xdr:from>
    <xdr:to>
      <xdr:col>17</xdr:col>
      <xdr:colOff>45720</xdr:colOff>
      <xdr:row>2</xdr:row>
      <xdr:rowOff>0</xdr:rowOff>
    </xdr:to>
    <xdr:pic>
      <xdr:nvPicPr>
        <xdr:cNvPr id="705562" name="Kép 2">
          <a:extLst>
            <a:ext uri="{FF2B5EF4-FFF2-40B4-BE49-F238E27FC236}">
              <a16:creationId xmlns:a16="http://schemas.microsoft.com/office/drawing/2014/main" id="{00000000-0008-0000-4B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54140" y="30480"/>
          <a:ext cx="51054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441960</xdr:colOff>
          <xdr:row>0</xdr:row>
          <xdr:rowOff>7620</xdr:rowOff>
        </xdr:from>
        <xdr:to>
          <xdr:col>14</xdr:col>
          <xdr:colOff>312420</xdr:colOff>
          <xdr:row>0</xdr:row>
          <xdr:rowOff>137160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4B00-000001C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426720</xdr:colOff>
          <xdr:row>0</xdr:row>
          <xdr:rowOff>144780</xdr:rowOff>
        </xdr:from>
        <xdr:to>
          <xdr:col>14</xdr:col>
          <xdr:colOff>312420</xdr:colOff>
          <xdr:row>1</xdr:row>
          <xdr:rowOff>45720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4B00-000002C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6.xml><?xml version="1.0" encoding="utf-8"?>
<xdr:wsDr xmlns:xdr="http://schemas.openxmlformats.org/drawingml/2006/spreadsheetDrawing" xmlns:a="http://schemas.openxmlformats.org/drawingml/2006/main">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4C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9</xdr:col>
          <xdr:colOff>228600</xdr:colOff>
          <xdr:row>0</xdr:row>
          <xdr:rowOff>76200</xdr:rowOff>
        </xdr:from>
        <xdr:to>
          <xdr:col>12</xdr:col>
          <xdr:colOff>38100</xdr:colOff>
          <xdr:row>1</xdr:row>
          <xdr:rowOff>106680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4C00-000001C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77.xml><?xml version="1.0" encoding="utf-8"?>
<xdr:wsDr xmlns:xdr="http://schemas.openxmlformats.org/drawingml/2006/spreadsheetDrawing" xmlns:a="http://schemas.openxmlformats.org/drawingml/2006/main">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4D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62700" y="30480"/>
          <a:ext cx="472440" cy="382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4D00-000001C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4D00-000002C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8.xml><?xml version="1.0" encoding="utf-8"?>
<xdr:wsDr xmlns:xdr="http://schemas.openxmlformats.org/drawingml/2006/spreadsheetDrawing" xmlns:a="http://schemas.openxmlformats.org/drawingml/2006/main">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4E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39840" y="22860"/>
          <a:ext cx="50292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4E00-000001D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4E00-000002D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9.xml><?xml version="1.0" encoding="utf-8"?>
<xdr:wsDr xmlns:xdr="http://schemas.openxmlformats.org/drawingml/2006/spreadsheetDrawing" xmlns:a="http://schemas.openxmlformats.org/drawingml/2006/main">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4F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63640" y="0"/>
          <a:ext cx="502920" cy="405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4F00-000001D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4F00-000002D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50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731520</xdr:colOff>
          <xdr:row>0</xdr:row>
          <xdr:rowOff>121920</xdr:rowOff>
        </xdr:from>
        <xdr:to>
          <xdr:col>11</xdr:col>
          <xdr:colOff>15240</xdr:colOff>
          <xdr:row>1</xdr:row>
          <xdr:rowOff>91440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5000-000001D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81.xml><?xml version="1.0" encoding="utf-8"?>
<xdr:wsDr xmlns:xdr="http://schemas.openxmlformats.org/drawingml/2006/spreadsheetDrawing" xmlns:a="http://schemas.openxmlformats.org/drawingml/2006/main">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51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0"/>
          <a:ext cx="55626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426720</xdr:colOff>
          <xdr:row>0</xdr:row>
          <xdr:rowOff>7620</xdr:rowOff>
        </xdr:from>
        <xdr:to>
          <xdr:col>14</xdr:col>
          <xdr:colOff>297180</xdr:colOff>
          <xdr:row>0</xdr:row>
          <xdr:rowOff>137160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5100-000001D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5100-000002D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2.xml><?xml version="1.0" encoding="utf-8"?>
<xdr:wsDr xmlns:xdr="http://schemas.openxmlformats.org/drawingml/2006/spreadsheetDrawing" xmlns:a="http://schemas.openxmlformats.org/drawingml/2006/main">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52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98920" y="7620"/>
          <a:ext cx="502920" cy="405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5200-000001E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5200-000002E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3.xml><?xml version="1.0" encoding="utf-8"?>
<xdr:wsDr xmlns:xdr="http://schemas.openxmlformats.org/drawingml/2006/spreadsheetDrawing" xmlns:a="http://schemas.openxmlformats.org/drawingml/2006/main">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53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38100"/>
          <a:ext cx="49530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5300-000001E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5300-000002E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4.xml><?xml version="1.0" encoding="utf-8"?>
<xdr:wsDr xmlns:xdr="http://schemas.openxmlformats.org/drawingml/2006/spreadsheetDrawing" xmlns:a="http://schemas.openxmlformats.org/drawingml/2006/main">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54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167640</xdr:colOff>
          <xdr:row>0</xdr:row>
          <xdr:rowOff>53340</xdr:rowOff>
        </xdr:from>
        <xdr:to>
          <xdr:col>14</xdr:col>
          <xdr:colOff>106680</xdr:colOff>
          <xdr:row>1</xdr:row>
          <xdr:rowOff>106680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5400-000001E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85.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55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56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57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58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59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5A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5B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0"/>
          <a:ext cx="5410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5B00-000001E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5B00-000002E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2.xml><?xml version="1.0" encoding="utf-8"?>
<xdr:wsDr xmlns:xdr="http://schemas.openxmlformats.org/drawingml/2006/spreadsheetDrawing" xmlns:a="http://schemas.openxmlformats.org/drawingml/2006/main">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5C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92240" y="0"/>
          <a:ext cx="54864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5C00-000001F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5C00-000002F0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3.xml><?xml version="1.0" encoding="utf-8"?>
<xdr:wsDr xmlns:xdr="http://schemas.openxmlformats.org/drawingml/2006/spreadsheetDrawing" xmlns:a="http://schemas.openxmlformats.org/drawingml/2006/main">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5D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515100" y="0"/>
          <a:ext cx="51054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419100</xdr:colOff>
          <xdr:row>0</xdr:row>
          <xdr:rowOff>7620</xdr:rowOff>
        </xdr:from>
        <xdr:to>
          <xdr:col>14</xdr:col>
          <xdr:colOff>297180</xdr:colOff>
          <xdr:row>0</xdr:row>
          <xdr:rowOff>137160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5D00-000001F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0</xdr:row>
          <xdr:rowOff>144780</xdr:rowOff>
        </xdr:from>
        <xdr:to>
          <xdr:col>14</xdr:col>
          <xdr:colOff>297180</xdr:colOff>
          <xdr:row>1</xdr:row>
          <xdr:rowOff>45720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5D00-000002F4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4.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5E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446520" y="0"/>
          <a:ext cx="548640"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441960</xdr:colOff>
          <xdr:row>0</xdr:row>
          <xdr:rowOff>7620</xdr:rowOff>
        </xdr:from>
        <xdr:to>
          <xdr:col>14</xdr:col>
          <xdr:colOff>312420</xdr:colOff>
          <xdr:row>0</xdr:row>
          <xdr:rowOff>137160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5E00-000001F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426720</xdr:colOff>
          <xdr:row>0</xdr:row>
          <xdr:rowOff>144780</xdr:rowOff>
        </xdr:from>
        <xdr:to>
          <xdr:col>14</xdr:col>
          <xdr:colOff>312420</xdr:colOff>
          <xdr:row>1</xdr:row>
          <xdr:rowOff>45720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5E00-000002F8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5.xml><?xml version="1.0" encoding="utf-8"?>
<xdr:wsDr xmlns:xdr="http://schemas.openxmlformats.org/drawingml/2006/spreadsheetDrawing" xmlns:a="http://schemas.openxmlformats.org/drawingml/2006/main">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5F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9</xdr:col>
          <xdr:colOff>228600</xdr:colOff>
          <xdr:row>0</xdr:row>
          <xdr:rowOff>76200</xdr:rowOff>
        </xdr:from>
        <xdr:to>
          <xdr:col>12</xdr:col>
          <xdr:colOff>38100</xdr:colOff>
          <xdr:row>1</xdr:row>
          <xdr:rowOff>106680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5F00-000001FC0A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100" b="0" i="0" u="none" strike="noStrike" baseline="0">
                  <a:solidFill>
                    <a:srgbClr val="000000"/>
                  </a:solidFill>
                  <a:latin typeface="Calibri"/>
                  <a:ea typeface="Calibri"/>
                  <a:cs typeface="Calibri"/>
                </a:rPr>
                <a:t> szerinti sorbarakás</a:t>
              </a:r>
            </a:p>
          </xdr:txBody>
        </xdr:sp>
        <xdr:clientData fPrintsWithSheet="0"/>
      </xdr:twoCellAnchor>
    </mc:Choice>
    <mc:Fallback/>
  </mc:AlternateContent>
</xdr:wsDr>
</file>

<file path=xl/drawings/drawing96.xml><?xml version="1.0" encoding="utf-8"?>
<xdr:wsDr xmlns:xdr="http://schemas.openxmlformats.org/drawingml/2006/spreadsheetDrawing" xmlns:a="http://schemas.openxmlformats.org/drawingml/2006/main">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60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362700" y="38100"/>
          <a:ext cx="502920" cy="405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6000-00000100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6000-00000200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7.xml><?xml version="1.0" encoding="utf-8"?>
<xdr:wsDr xmlns:xdr="http://schemas.openxmlformats.org/drawingml/2006/spreadsheetDrawing" xmlns:a="http://schemas.openxmlformats.org/drawingml/2006/main">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61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78880" y="0"/>
          <a:ext cx="563880"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6100-00000104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6100-00000204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8.xml><?xml version="1.0" encoding="utf-8"?>
<xdr:wsDr xmlns:xdr="http://schemas.openxmlformats.org/drawingml/2006/spreadsheetDrawing" xmlns:a="http://schemas.openxmlformats.org/drawingml/2006/main">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62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6210300" y="0"/>
          <a:ext cx="52578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281940</xdr:colOff>
          <xdr:row>0</xdr:row>
          <xdr:rowOff>137160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6200-00000108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396240</xdr:colOff>
          <xdr:row>0</xdr:row>
          <xdr:rowOff>137160</xdr:rowOff>
        </xdr:from>
        <xdr:to>
          <xdr:col>14</xdr:col>
          <xdr:colOff>281940</xdr:colOff>
          <xdr:row>1</xdr:row>
          <xdr:rowOff>38100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6200-00000208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3" Type="http://schemas.openxmlformats.org/officeDocument/2006/relationships/ctrlProp" Target="../ctrlProps/ctrlProp110.xml"/><Relationship Id="rId2" Type="http://schemas.openxmlformats.org/officeDocument/2006/relationships/vmlDrawing" Target="../drawings/vmlDrawing62.vml"/><Relationship Id="rId1" Type="http://schemas.openxmlformats.org/officeDocument/2006/relationships/drawing" Target="../drawings/drawing98.xml"/><Relationship Id="rId5" Type="http://schemas.openxmlformats.org/officeDocument/2006/relationships/comments" Target="../comments57.xml"/><Relationship Id="rId4" Type="http://schemas.openxmlformats.org/officeDocument/2006/relationships/ctrlProp" Target="../ctrlProps/ctrlProp11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11.xml"/><Relationship Id="rId5" Type="http://schemas.openxmlformats.org/officeDocument/2006/relationships/comments" Target="../comments3.xml"/><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4.vml"/><Relationship Id="rId1" Type="http://schemas.openxmlformats.org/officeDocument/2006/relationships/drawing" Target="../drawings/drawing12.xml"/><Relationship Id="rId5" Type="http://schemas.openxmlformats.org/officeDocument/2006/relationships/comments" Target="../comments4.xml"/><Relationship Id="rId4" Type="http://schemas.openxmlformats.org/officeDocument/2006/relationships/ctrlProp" Target="../ctrlProps/ctrlProp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5.vml"/><Relationship Id="rId1" Type="http://schemas.openxmlformats.org/officeDocument/2006/relationships/drawing" Target="../drawings/drawing18.xml"/><Relationship Id="rId5" Type="http://schemas.openxmlformats.org/officeDocument/2006/relationships/comments" Target="../comments5.xml"/><Relationship Id="rId4" Type="http://schemas.openxmlformats.org/officeDocument/2006/relationships/ctrlProp" Target="../ctrlProps/ctrlProp10.xml"/></Relationships>
</file>

<file path=xl/worksheets/_rels/sheet21.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6.vml"/><Relationship Id="rId1" Type="http://schemas.openxmlformats.org/officeDocument/2006/relationships/drawing" Target="../drawings/drawing19.xml"/><Relationship Id="rId5" Type="http://schemas.openxmlformats.org/officeDocument/2006/relationships/comments" Target="../comments6.xml"/><Relationship Id="rId4" Type="http://schemas.openxmlformats.org/officeDocument/2006/relationships/ctrlProp" Target="../ctrlProps/ctrlProp12.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7.vml"/><Relationship Id="rId1" Type="http://schemas.openxmlformats.org/officeDocument/2006/relationships/drawing" Target="../drawings/drawing20.xml"/><Relationship Id="rId5" Type="http://schemas.openxmlformats.org/officeDocument/2006/relationships/comments" Target="../comments7.xml"/><Relationship Id="rId4" Type="http://schemas.openxmlformats.org/officeDocument/2006/relationships/ctrlProp" Target="../ctrlProps/ctrlProp14.x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8.v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9.vml"/><Relationship Id="rId1" Type="http://schemas.openxmlformats.org/officeDocument/2006/relationships/drawing" Target="../drawings/drawing22.xml"/><Relationship Id="rId5" Type="http://schemas.openxmlformats.org/officeDocument/2006/relationships/comments" Target="../comments8.xml"/><Relationship Id="rId4" Type="http://schemas.openxmlformats.org/officeDocument/2006/relationships/ctrlProp" Target="../ctrlProps/ctrlProp17.xml"/></Relationships>
</file>

<file path=xl/worksheets/_rels/sheet2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10.vml"/><Relationship Id="rId1" Type="http://schemas.openxmlformats.org/officeDocument/2006/relationships/drawing" Target="../drawings/drawing23.xml"/><Relationship Id="rId5" Type="http://schemas.openxmlformats.org/officeDocument/2006/relationships/comments" Target="../comments9.xml"/><Relationship Id="rId4" Type="http://schemas.openxmlformats.org/officeDocument/2006/relationships/ctrlProp" Target="../ctrlProps/ctrlProp19.xml"/></Relationships>
</file>

<file path=xl/worksheets/_rels/sheet26.xml.rels><?xml version="1.0" encoding="UTF-8" standalone="yes"?>
<Relationships xmlns="http://schemas.openxmlformats.org/package/2006/relationships"><Relationship Id="rId3" Type="http://schemas.openxmlformats.org/officeDocument/2006/relationships/ctrlProp" Target="../ctrlProps/ctrlProp20.xml"/><Relationship Id="rId2" Type="http://schemas.openxmlformats.org/officeDocument/2006/relationships/vmlDrawing" Target="../drawings/vmlDrawing11.vml"/><Relationship Id="rId1" Type="http://schemas.openxmlformats.org/officeDocument/2006/relationships/drawing" Target="../drawings/drawing24.xml"/><Relationship Id="rId5" Type="http://schemas.openxmlformats.org/officeDocument/2006/relationships/comments" Target="../comments10.xml"/><Relationship Id="rId4" Type="http://schemas.openxmlformats.org/officeDocument/2006/relationships/ctrlProp" Target="../ctrlProps/ctrlProp21.xml"/></Relationships>
</file>

<file path=xl/worksheets/_rels/sheet27.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12.vml"/><Relationship Id="rId1" Type="http://schemas.openxmlformats.org/officeDocument/2006/relationships/drawing" Target="../drawings/drawing25.xml"/><Relationship Id="rId4" Type="http://schemas.openxmlformats.org/officeDocument/2006/relationships/comments" Target="../comments11.xml"/></Relationships>
</file>

<file path=xl/worksheets/_rels/sheet28.xml.rels><?xml version="1.0" encoding="UTF-8" standalone="yes"?>
<Relationships xmlns="http://schemas.openxmlformats.org/package/2006/relationships"><Relationship Id="rId3" Type="http://schemas.openxmlformats.org/officeDocument/2006/relationships/ctrlProp" Target="../ctrlProps/ctrlProp23.xml"/><Relationship Id="rId2" Type="http://schemas.openxmlformats.org/officeDocument/2006/relationships/vmlDrawing" Target="../drawings/vmlDrawing13.vml"/><Relationship Id="rId1" Type="http://schemas.openxmlformats.org/officeDocument/2006/relationships/drawing" Target="../drawings/drawing26.xml"/><Relationship Id="rId5" Type="http://schemas.openxmlformats.org/officeDocument/2006/relationships/comments" Target="../comments12.xml"/><Relationship Id="rId4" Type="http://schemas.openxmlformats.org/officeDocument/2006/relationships/ctrlProp" Target="../ctrlProps/ctrlProp24.xml"/></Relationships>
</file>

<file path=xl/worksheets/_rels/sheet29.xml.rels><?xml version="1.0" encoding="UTF-8" standalone="yes"?>
<Relationships xmlns="http://schemas.openxmlformats.org/package/2006/relationships"><Relationship Id="rId3" Type="http://schemas.openxmlformats.org/officeDocument/2006/relationships/ctrlProp" Target="../ctrlProps/ctrlProp25.xml"/><Relationship Id="rId2" Type="http://schemas.openxmlformats.org/officeDocument/2006/relationships/vmlDrawing" Target="../drawings/vmlDrawing14.vml"/><Relationship Id="rId1" Type="http://schemas.openxmlformats.org/officeDocument/2006/relationships/drawing" Target="../drawings/drawing27.xml"/><Relationship Id="rId5" Type="http://schemas.openxmlformats.org/officeDocument/2006/relationships/comments" Target="../comments13.xml"/><Relationship Id="rId4" Type="http://schemas.openxmlformats.org/officeDocument/2006/relationships/ctrlProp" Target="../ctrlProps/ctrlProp26.xml"/></Relationships>
</file>

<file path=xl/worksheets/_rels/sheet30.xml.rels><?xml version="1.0" encoding="UTF-8" standalone="yes"?>
<Relationships xmlns="http://schemas.openxmlformats.org/package/2006/relationships"><Relationship Id="rId3" Type="http://schemas.openxmlformats.org/officeDocument/2006/relationships/ctrlProp" Target="../ctrlProps/ctrlProp27.xml"/><Relationship Id="rId2" Type="http://schemas.openxmlformats.org/officeDocument/2006/relationships/vmlDrawing" Target="../drawings/vmlDrawing15.vml"/><Relationship Id="rId1" Type="http://schemas.openxmlformats.org/officeDocument/2006/relationships/drawing" Target="../drawings/drawing28.xml"/><Relationship Id="rId5" Type="http://schemas.openxmlformats.org/officeDocument/2006/relationships/comments" Target="../comments14.xml"/><Relationship Id="rId4" Type="http://schemas.openxmlformats.org/officeDocument/2006/relationships/ctrlProp" Target="../ctrlProps/ctrlProp28.xml"/></Relationships>
</file>

<file path=xl/worksheets/_rels/sheet31.xml.rels><?xml version="1.0" encoding="UTF-8" standalone="yes"?>
<Relationships xmlns="http://schemas.openxmlformats.org/package/2006/relationships"><Relationship Id="rId3" Type="http://schemas.openxmlformats.org/officeDocument/2006/relationships/ctrlProp" Target="../ctrlProps/ctrlProp29.xml"/><Relationship Id="rId2" Type="http://schemas.openxmlformats.org/officeDocument/2006/relationships/vmlDrawing" Target="../drawings/vmlDrawing16.vml"/><Relationship Id="rId1" Type="http://schemas.openxmlformats.org/officeDocument/2006/relationships/drawing" Target="../drawings/drawing29.xml"/><Relationship Id="rId4" Type="http://schemas.openxmlformats.org/officeDocument/2006/relationships/comments" Target="../comments1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3" Type="http://schemas.openxmlformats.org/officeDocument/2006/relationships/ctrlProp" Target="../ctrlProps/ctrlProp30.xml"/><Relationship Id="rId2" Type="http://schemas.openxmlformats.org/officeDocument/2006/relationships/vmlDrawing" Target="../drawings/vmlDrawing17.vml"/><Relationship Id="rId1" Type="http://schemas.openxmlformats.org/officeDocument/2006/relationships/drawing" Target="../drawings/drawing35.xml"/><Relationship Id="rId5" Type="http://schemas.openxmlformats.org/officeDocument/2006/relationships/comments" Target="../comments16.xml"/><Relationship Id="rId4" Type="http://schemas.openxmlformats.org/officeDocument/2006/relationships/ctrlProp" Target="../ctrlProps/ctrlProp31.xml"/></Relationships>
</file>

<file path=xl/worksheets/_rels/sheet38.xml.rels><?xml version="1.0" encoding="UTF-8" standalone="yes"?>
<Relationships xmlns="http://schemas.openxmlformats.org/package/2006/relationships"><Relationship Id="rId3" Type="http://schemas.openxmlformats.org/officeDocument/2006/relationships/ctrlProp" Target="../ctrlProps/ctrlProp32.xml"/><Relationship Id="rId2" Type="http://schemas.openxmlformats.org/officeDocument/2006/relationships/vmlDrawing" Target="../drawings/vmlDrawing18.vml"/><Relationship Id="rId1" Type="http://schemas.openxmlformats.org/officeDocument/2006/relationships/drawing" Target="../drawings/drawing36.xml"/><Relationship Id="rId5" Type="http://schemas.openxmlformats.org/officeDocument/2006/relationships/comments" Target="../comments17.xml"/><Relationship Id="rId4" Type="http://schemas.openxmlformats.org/officeDocument/2006/relationships/ctrlProp" Target="../ctrlProps/ctrlProp33.xml"/></Relationships>
</file>

<file path=xl/worksheets/_rels/sheet39.xml.rels><?xml version="1.0" encoding="UTF-8" standalone="yes"?>
<Relationships xmlns="http://schemas.openxmlformats.org/package/2006/relationships"><Relationship Id="rId3" Type="http://schemas.openxmlformats.org/officeDocument/2006/relationships/ctrlProp" Target="../ctrlProps/ctrlProp34.xml"/><Relationship Id="rId2" Type="http://schemas.openxmlformats.org/officeDocument/2006/relationships/vmlDrawing" Target="../drawings/vmlDrawing19.vml"/><Relationship Id="rId1" Type="http://schemas.openxmlformats.org/officeDocument/2006/relationships/drawing" Target="../drawings/drawing37.xml"/><Relationship Id="rId5" Type="http://schemas.openxmlformats.org/officeDocument/2006/relationships/comments" Target="../comments18.xml"/><Relationship Id="rId4"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3" Type="http://schemas.openxmlformats.org/officeDocument/2006/relationships/ctrlProp" Target="../ctrlProps/ctrlProp36.xml"/><Relationship Id="rId2" Type="http://schemas.openxmlformats.org/officeDocument/2006/relationships/vmlDrawing" Target="../drawings/vmlDrawing20.vml"/><Relationship Id="rId1" Type="http://schemas.openxmlformats.org/officeDocument/2006/relationships/drawing" Target="../drawings/drawing38.xml"/></Relationships>
</file>

<file path=xl/worksheets/_rels/sheet41.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21.vml"/><Relationship Id="rId1" Type="http://schemas.openxmlformats.org/officeDocument/2006/relationships/drawing" Target="../drawings/drawing39.xml"/><Relationship Id="rId5" Type="http://schemas.openxmlformats.org/officeDocument/2006/relationships/comments" Target="../comments19.xml"/><Relationship Id="rId4" Type="http://schemas.openxmlformats.org/officeDocument/2006/relationships/ctrlProp" Target="../ctrlProps/ctrlProp38.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39.xml"/><Relationship Id="rId2" Type="http://schemas.openxmlformats.org/officeDocument/2006/relationships/vmlDrawing" Target="../drawings/vmlDrawing22.vml"/><Relationship Id="rId1" Type="http://schemas.openxmlformats.org/officeDocument/2006/relationships/drawing" Target="../drawings/drawing40.xml"/><Relationship Id="rId5" Type="http://schemas.openxmlformats.org/officeDocument/2006/relationships/comments" Target="../comments20.xml"/><Relationship Id="rId4" Type="http://schemas.openxmlformats.org/officeDocument/2006/relationships/ctrlProp" Target="../ctrlProps/ctrlProp40.xml"/></Relationships>
</file>

<file path=xl/worksheets/_rels/sheet43.xml.rels><?xml version="1.0" encoding="UTF-8" standalone="yes"?>
<Relationships xmlns="http://schemas.openxmlformats.org/package/2006/relationships"><Relationship Id="rId3" Type="http://schemas.openxmlformats.org/officeDocument/2006/relationships/ctrlProp" Target="../ctrlProps/ctrlProp41.xml"/><Relationship Id="rId2" Type="http://schemas.openxmlformats.org/officeDocument/2006/relationships/vmlDrawing" Target="../drawings/vmlDrawing23.vml"/><Relationship Id="rId1" Type="http://schemas.openxmlformats.org/officeDocument/2006/relationships/drawing" Target="../drawings/drawing41.xml"/><Relationship Id="rId5" Type="http://schemas.openxmlformats.org/officeDocument/2006/relationships/comments" Target="../comments21.xml"/><Relationship Id="rId4" Type="http://schemas.openxmlformats.org/officeDocument/2006/relationships/ctrlProp" Target="../ctrlProps/ctrlProp42.xml"/></Relationships>
</file>

<file path=xl/worksheets/_rels/sheet44.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24.vml"/><Relationship Id="rId1" Type="http://schemas.openxmlformats.org/officeDocument/2006/relationships/drawing" Target="../drawings/drawing42.xml"/><Relationship Id="rId4" Type="http://schemas.openxmlformats.org/officeDocument/2006/relationships/comments" Target="../comments22.xml"/></Relationships>
</file>

<file path=xl/worksheets/_rels/sheet45.xml.rels><?xml version="1.0" encoding="UTF-8" standalone="yes"?>
<Relationships xmlns="http://schemas.openxmlformats.org/package/2006/relationships"><Relationship Id="rId3" Type="http://schemas.openxmlformats.org/officeDocument/2006/relationships/ctrlProp" Target="../ctrlProps/ctrlProp44.xml"/><Relationship Id="rId2" Type="http://schemas.openxmlformats.org/officeDocument/2006/relationships/vmlDrawing" Target="../drawings/vmlDrawing25.vml"/><Relationship Id="rId1" Type="http://schemas.openxmlformats.org/officeDocument/2006/relationships/drawing" Target="../drawings/drawing43.xml"/><Relationship Id="rId5" Type="http://schemas.openxmlformats.org/officeDocument/2006/relationships/comments" Target="../comments23.xml"/><Relationship Id="rId4" Type="http://schemas.openxmlformats.org/officeDocument/2006/relationships/ctrlProp" Target="../ctrlProps/ctrlProp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46.xml"/><Relationship Id="rId2" Type="http://schemas.openxmlformats.org/officeDocument/2006/relationships/vmlDrawing" Target="../drawings/vmlDrawing26.vml"/><Relationship Id="rId1" Type="http://schemas.openxmlformats.org/officeDocument/2006/relationships/drawing" Target="../drawings/drawing44.xml"/><Relationship Id="rId5" Type="http://schemas.openxmlformats.org/officeDocument/2006/relationships/comments" Target="../comments24.xml"/><Relationship Id="rId4" Type="http://schemas.openxmlformats.org/officeDocument/2006/relationships/ctrlProp" Target="../ctrlProps/ctrlProp47.xml"/></Relationships>
</file>

<file path=xl/worksheets/_rels/sheet47.xml.rels><?xml version="1.0" encoding="UTF-8" standalone="yes"?>
<Relationships xmlns="http://schemas.openxmlformats.org/package/2006/relationships"><Relationship Id="rId3" Type="http://schemas.openxmlformats.org/officeDocument/2006/relationships/ctrlProp" Target="../ctrlProps/ctrlProp48.xml"/><Relationship Id="rId2" Type="http://schemas.openxmlformats.org/officeDocument/2006/relationships/vmlDrawing" Target="../drawings/vmlDrawing27.vml"/><Relationship Id="rId1" Type="http://schemas.openxmlformats.org/officeDocument/2006/relationships/drawing" Target="../drawings/drawing45.xml"/><Relationship Id="rId5" Type="http://schemas.openxmlformats.org/officeDocument/2006/relationships/comments" Target="../comments25.xml"/><Relationship Id="rId4" Type="http://schemas.openxmlformats.org/officeDocument/2006/relationships/ctrlProp" Target="../ctrlProps/ctrlProp49.xml"/></Relationships>
</file>

<file path=xl/worksheets/_rels/sheet48.xml.rels><?xml version="1.0" encoding="UTF-8" standalone="yes"?>
<Relationships xmlns="http://schemas.openxmlformats.org/package/2006/relationships"><Relationship Id="rId3" Type="http://schemas.openxmlformats.org/officeDocument/2006/relationships/ctrlProp" Target="../ctrlProps/ctrlProp50.xml"/><Relationship Id="rId2" Type="http://schemas.openxmlformats.org/officeDocument/2006/relationships/vmlDrawing" Target="../drawings/vmlDrawing28.vml"/><Relationship Id="rId1" Type="http://schemas.openxmlformats.org/officeDocument/2006/relationships/drawing" Target="../drawings/drawing46.xml"/><Relationship Id="rId4" Type="http://schemas.openxmlformats.org/officeDocument/2006/relationships/comments" Target="../comments2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5.xml.rels><?xml version="1.0" encoding="UTF-8" standalone="yes"?>
<Relationships xmlns="http://schemas.openxmlformats.org/package/2006/relationships"><Relationship Id="rId3" Type="http://schemas.openxmlformats.org/officeDocument/2006/relationships/ctrlProp" Target="../ctrlProps/ctrlProp51.xml"/><Relationship Id="rId2" Type="http://schemas.openxmlformats.org/officeDocument/2006/relationships/vmlDrawing" Target="../drawings/vmlDrawing29.vml"/><Relationship Id="rId1" Type="http://schemas.openxmlformats.org/officeDocument/2006/relationships/drawing" Target="../drawings/drawing53.xml"/><Relationship Id="rId5" Type="http://schemas.openxmlformats.org/officeDocument/2006/relationships/comments" Target="../comments27.xml"/><Relationship Id="rId4" Type="http://schemas.openxmlformats.org/officeDocument/2006/relationships/ctrlProp" Target="../ctrlProps/ctrlProp52.xml"/></Relationships>
</file>

<file path=xl/worksheets/_rels/sheet56.xml.rels><?xml version="1.0" encoding="UTF-8" standalone="yes"?>
<Relationships xmlns="http://schemas.openxmlformats.org/package/2006/relationships"><Relationship Id="rId3" Type="http://schemas.openxmlformats.org/officeDocument/2006/relationships/ctrlProp" Target="../ctrlProps/ctrlProp53.xml"/><Relationship Id="rId2" Type="http://schemas.openxmlformats.org/officeDocument/2006/relationships/vmlDrawing" Target="../drawings/vmlDrawing30.vml"/><Relationship Id="rId1" Type="http://schemas.openxmlformats.org/officeDocument/2006/relationships/drawing" Target="../drawings/drawing54.xml"/><Relationship Id="rId5" Type="http://schemas.openxmlformats.org/officeDocument/2006/relationships/comments" Target="../comments28.xml"/><Relationship Id="rId4" Type="http://schemas.openxmlformats.org/officeDocument/2006/relationships/ctrlProp" Target="../ctrlProps/ctrlProp54.xml"/></Relationships>
</file>

<file path=xl/worksheets/_rels/sheet57.xml.rels><?xml version="1.0" encoding="UTF-8" standalone="yes"?>
<Relationships xmlns="http://schemas.openxmlformats.org/package/2006/relationships"><Relationship Id="rId3" Type="http://schemas.openxmlformats.org/officeDocument/2006/relationships/ctrlProp" Target="../ctrlProps/ctrlProp55.xml"/><Relationship Id="rId2" Type="http://schemas.openxmlformats.org/officeDocument/2006/relationships/vmlDrawing" Target="../drawings/vmlDrawing31.vml"/><Relationship Id="rId1" Type="http://schemas.openxmlformats.org/officeDocument/2006/relationships/drawing" Target="../drawings/drawing55.xml"/><Relationship Id="rId5" Type="http://schemas.openxmlformats.org/officeDocument/2006/relationships/comments" Target="../comments29.xml"/><Relationship Id="rId4" Type="http://schemas.openxmlformats.org/officeDocument/2006/relationships/ctrlProp" Target="../ctrlProps/ctrlProp56.xml"/></Relationships>
</file>

<file path=xl/worksheets/_rels/sheet58.xml.rels><?xml version="1.0" encoding="UTF-8" standalone="yes"?>
<Relationships xmlns="http://schemas.openxmlformats.org/package/2006/relationships"><Relationship Id="rId3" Type="http://schemas.openxmlformats.org/officeDocument/2006/relationships/ctrlProp" Target="../ctrlProps/ctrlProp57.xml"/><Relationship Id="rId2" Type="http://schemas.openxmlformats.org/officeDocument/2006/relationships/vmlDrawing" Target="../drawings/vmlDrawing32.vml"/><Relationship Id="rId1" Type="http://schemas.openxmlformats.org/officeDocument/2006/relationships/drawing" Target="../drawings/drawing56.xml"/><Relationship Id="rId5" Type="http://schemas.openxmlformats.org/officeDocument/2006/relationships/comments" Target="../comments30.xml"/><Relationship Id="rId4" Type="http://schemas.openxmlformats.org/officeDocument/2006/relationships/ctrlProp" Target="../ctrlProps/ctrlProp58.xml"/></Relationships>
</file>

<file path=xl/worksheets/_rels/sheet59.xml.rels><?xml version="1.0" encoding="UTF-8" standalone="yes"?>
<Relationships xmlns="http://schemas.openxmlformats.org/package/2006/relationships"><Relationship Id="rId3" Type="http://schemas.openxmlformats.org/officeDocument/2006/relationships/ctrlProp" Target="../ctrlProps/ctrlProp59.xml"/><Relationship Id="rId2" Type="http://schemas.openxmlformats.org/officeDocument/2006/relationships/vmlDrawing" Target="../drawings/vmlDrawing33.vml"/><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4.xml"/><Relationship Id="rId5" Type="http://schemas.openxmlformats.org/officeDocument/2006/relationships/comments" Target="../comments1.xml"/><Relationship Id="rId4" Type="http://schemas.openxmlformats.org/officeDocument/2006/relationships/ctrlProp" Target="../ctrlProps/ctrlProp2.xml"/></Relationships>
</file>

<file path=xl/worksheets/_rels/sheet60.xml.rels><?xml version="1.0" encoding="UTF-8" standalone="yes"?>
<Relationships xmlns="http://schemas.openxmlformats.org/package/2006/relationships"><Relationship Id="rId3" Type="http://schemas.openxmlformats.org/officeDocument/2006/relationships/ctrlProp" Target="../ctrlProps/ctrlProp60.xml"/><Relationship Id="rId2" Type="http://schemas.openxmlformats.org/officeDocument/2006/relationships/vmlDrawing" Target="../drawings/vmlDrawing34.vml"/><Relationship Id="rId1" Type="http://schemas.openxmlformats.org/officeDocument/2006/relationships/drawing" Target="../drawings/drawing58.xml"/><Relationship Id="rId5" Type="http://schemas.openxmlformats.org/officeDocument/2006/relationships/comments" Target="../comments31.xml"/><Relationship Id="rId4" Type="http://schemas.openxmlformats.org/officeDocument/2006/relationships/ctrlProp" Target="../ctrlProps/ctrlProp61.xml"/></Relationships>
</file>

<file path=xl/worksheets/_rels/sheet61.xml.rels><?xml version="1.0" encoding="UTF-8" standalone="yes"?>
<Relationships xmlns="http://schemas.openxmlformats.org/package/2006/relationships"><Relationship Id="rId3" Type="http://schemas.openxmlformats.org/officeDocument/2006/relationships/ctrlProp" Target="../ctrlProps/ctrlProp62.xml"/><Relationship Id="rId2" Type="http://schemas.openxmlformats.org/officeDocument/2006/relationships/vmlDrawing" Target="../drawings/vmlDrawing35.vml"/><Relationship Id="rId1" Type="http://schemas.openxmlformats.org/officeDocument/2006/relationships/drawing" Target="../drawings/drawing59.xml"/><Relationship Id="rId5" Type="http://schemas.openxmlformats.org/officeDocument/2006/relationships/comments" Target="../comments32.xml"/><Relationship Id="rId4" Type="http://schemas.openxmlformats.org/officeDocument/2006/relationships/ctrlProp" Target="../ctrlProps/ctrlProp63.xml"/></Relationships>
</file>

<file path=xl/worksheets/_rels/sheet62.xml.rels><?xml version="1.0" encoding="UTF-8" standalone="yes"?>
<Relationships xmlns="http://schemas.openxmlformats.org/package/2006/relationships"><Relationship Id="rId3" Type="http://schemas.openxmlformats.org/officeDocument/2006/relationships/ctrlProp" Target="../ctrlProps/ctrlProp64.xml"/><Relationship Id="rId2" Type="http://schemas.openxmlformats.org/officeDocument/2006/relationships/vmlDrawing" Target="../drawings/vmlDrawing36.vml"/><Relationship Id="rId1" Type="http://schemas.openxmlformats.org/officeDocument/2006/relationships/drawing" Target="../drawings/drawing60.xml"/><Relationship Id="rId5" Type="http://schemas.openxmlformats.org/officeDocument/2006/relationships/comments" Target="../comments33.xml"/><Relationship Id="rId4" Type="http://schemas.openxmlformats.org/officeDocument/2006/relationships/ctrlProp" Target="../ctrlProps/ctrlProp65.xml"/></Relationships>
</file>

<file path=xl/worksheets/_rels/sheet63.xml.rels><?xml version="1.0" encoding="UTF-8" standalone="yes"?>
<Relationships xmlns="http://schemas.openxmlformats.org/package/2006/relationships"><Relationship Id="rId3" Type="http://schemas.openxmlformats.org/officeDocument/2006/relationships/ctrlProp" Target="../ctrlProps/ctrlProp66.xml"/><Relationship Id="rId2" Type="http://schemas.openxmlformats.org/officeDocument/2006/relationships/vmlDrawing" Target="../drawings/vmlDrawing37.vml"/><Relationship Id="rId1" Type="http://schemas.openxmlformats.org/officeDocument/2006/relationships/drawing" Target="../drawings/drawing61.xml"/><Relationship Id="rId4" Type="http://schemas.openxmlformats.org/officeDocument/2006/relationships/comments" Target="../comments34.xml"/></Relationships>
</file>

<file path=xl/worksheets/_rels/sheet64.xml.rels><?xml version="1.0" encoding="UTF-8" standalone="yes"?>
<Relationships xmlns="http://schemas.openxmlformats.org/package/2006/relationships"><Relationship Id="rId3" Type="http://schemas.openxmlformats.org/officeDocument/2006/relationships/ctrlProp" Target="../ctrlProps/ctrlProp67.xml"/><Relationship Id="rId2" Type="http://schemas.openxmlformats.org/officeDocument/2006/relationships/vmlDrawing" Target="../drawings/vmlDrawing38.vml"/><Relationship Id="rId1" Type="http://schemas.openxmlformats.org/officeDocument/2006/relationships/drawing" Target="../drawings/drawing62.xml"/><Relationship Id="rId5" Type="http://schemas.openxmlformats.org/officeDocument/2006/relationships/comments" Target="../comments35.xml"/><Relationship Id="rId4" Type="http://schemas.openxmlformats.org/officeDocument/2006/relationships/ctrlProp" Target="../ctrlProps/ctrlProp68.xml"/></Relationships>
</file>

<file path=xl/worksheets/_rels/sheet65.xml.rels><?xml version="1.0" encoding="UTF-8" standalone="yes"?>
<Relationships xmlns="http://schemas.openxmlformats.org/package/2006/relationships"><Relationship Id="rId3" Type="http://schemas.openxmlformats.org/officeDocument/2006/relationships/ctrlProp" Target="../ctrlProps/ctrlProp69.xml"/><Relationship Id="rId2" Type="http://schemas.openxmlformats.org/officeDocument/2006/relationships/vmlDrawing" Target="../drawings/vmlDrawing39.vml"/><Relationship Id="rId1" Type="http://schemas.openxmlformats.org/officeDocument/2006/relationships/drawing" Target="../drawings/drawing63.xml"/><Relationship Id="rId5" Type="http://schemas.openxmlformats.org/officeDocument/2006/relationships/comments" Target="../comments36.xml"/><Relationship Id="rId4" Type="http://schemas.openxmlformats.org/officeDocument/2006/relationships/ctrlProp" Target="../ctrlProps/ctrlProp70.xml"/></Relationships>
</file>

<file path=xl/worksheets/_rels/sheet66.xml.rels><?xml version="1.0" encoding="UTF-8" standalone="yes"?>
<Relationships xmlns="http://schemas.openxmlformats.org/package/2006/relationships"><Relationship Id="rId3" Type="http://schemas.openxmlformats.org/officeDocument/2006/relationships/ctrlProp" Target="../ctrlProps/ctrlProp71.xml"/><Relationship Id="rId2" Type="http://schemas.openxmlformats.org/officeDocument/2006/relationships/vmlDrawing" Target="../drawings/vmlDrawing40.vml"/><Relationship Id="rId1" Type="http://schemas.openxmlformats.org/officeDocument/2006/relationships/drawing" Target="../drawings/drawing64.xml"/><Relationship Id="rId5" Type="http://schemas.openxmlformats.org/officeDocument/2006/relationships/comments" Target="../comments37.xml"/><Relationship Id="rId4" Type="http://schemas.openxmlformats.org/officeDocument/2006/relationships/ctrlProp" Target="../ctrlProps/ctrlProp72.xml"/></Relationships>
</file>

<file path=xl/worksheets/_rels/sheet67.xml.rels><?xml version="1.0" encoding="UTF-8" standalone="yes"?>
<Relationships xmlns="http://schemas.openxmlformats.org/package/2006/relationships"><Relationship Id="rId3" Type="http://schemas.openxmlformats.org/officeDocument/2006/relationships/ctrlProp" Target="../ctrlProps/ctrlProp73.xml"/><Relationship Id="rId2" Type="http://schemas.openxmlformats.org/officeDocument/2006/relationships/vmlDrawing" Target="../drawings/vmlDrawing41.vml"/><Relationship Id="rId1" Type="http://schemas.openxmlformats.org/officeDocument/2006/relationships/drawing" Target="../drawings/drawing65.xml"/><Relationship Id="rId4" Type="http://schemas.openxmlformats.org/officeDocument/2006/relationships/comments" Target="../comments38.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5.xml"/><Relationship Id="rId5" Type="http://schemas.openxmlformats.org/officeDocument/2006/relationships/comments" Target="../comments2.xml"/><Relationship Id="rId4" Type="http://schemas.openxmlformats.org/officeDocument/2006/relationships/ctrlProp" Target="../ctrlProps/ctrlProp4.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4.xml.rels><?xml version="1.0" encoding="UTF-8" standalone="yes"?>
<Relationships xmlns="http://schemas.openxmlformats.org/package/2006/relationships"><Relationship Id="rId3" Type="http://schemas.openxmlformats.org/officeDocument/2006/relationships/ctrlProp" Target="../ctrlProps/ctrlProp74.xml"/><Relationship Id="rId2" Type="http://schemas.openxmlformats.org/officeDocument/2006/relationships/vmlDrawing" Target="../drawings/vmlDrawing42.vml"/><Relationship Id="rId1" Type="http://schemas.openxmlformats.org/officeDocument/2006/relationships/drawing" Target="../drawings/drawing72.xml"/><Relationship Id="rId5" Type="http://schemas.openxmlformats.org/officeDocument/2006/relationships/comments" Target="../comments39.xml"/><Relationship Id="rId4" Type="http://schemas.openxmlformats.org/officeDocument/2006/relationships/ctrlProp" Target="../ctrlProps/ctrlProp75.xml"/></Relationships>
</file>

<file path=xl/worksheets/_rels/sheet75.xml.rels><?xml version="1.0" encoding="UTF-8" standalone="yes"?>
<Relationships xmlns="http://schemas.openxmlformats.org/package/2006/relationships"><Relationship Id="rId3" Type="http://schemas.openxmlformats.org/officeDocument/2006/relationships/ctrlProp" Target="../ctrlProps/ctrlProp76.xml"/><Relationship Id="rId2" Type="http://schemas.openxmlformats.org/officeDocument/2006/relationships/vmlDrawing" Target="../drawings/vmlDrawing43.vml"/><Relationship Id="rId1" Type="http://schemas.openxmlformats.org/officeDocument/2006/relationships/drawing" Target="../drawings/drawing73.xml"/><Relationship Id="rId5" Type="http://schemas.openxmlformats.org/officeDocument/2006/relationships/comments" Target="../comments40.xml"/><Relationship Id="rId4" Type="http://schemas.openxmlformats.org/officeDocument/2006/relationships/ctrlProp" Target="../ctrlProps/ctrlProp77.xml"/></Relationships>
</file>

<file path=xl/worksheets/_rels/sheet76.xml.rels><?xml version="1.0" encoding="UTF-8" standalone="yes"?>
<Relationships xmlns="http://schemas.openxmlformats.org/package/2006/relationships"><Relationship Id="rId3" Type="http://schemas.openxmlformats.org/officeDocument/2006/relationships/ctrlProp" Target="../ctrlProps/ctrlProp78.xml"/><Relationship Id="rId2" Type="http://schemas.openxmlformats.org/officeDocument/2006/relationships/vmlDrawing" Target="../drawings/vmlDrawing44.vml"/><Relationship Id="rId1" Type="http://schemas.openxmlformats.org/officeDocument/2006/relationships/drawing" Target="../drawings/drawing74.xml"/><Relationship Id="rId5" Type="http://schemas.openxmlformats.org/officeDocument/2006/relationships/comments" Target="../comments41.xml"/><Relationship Id="rId4" Type="http://schemas.openxmlformats.org/officeDocument/2006/relationships/ctrlProp" Target="../ctrlProps/ctrlProp79.xml"/></Relationships>
</file>

<file path=xl/worksheets/_rels/sheet77.xml.rels><?xml version="1.0" encoding="UTF-8" standalone="yes"?>
<Relationships xmlns="http://schemas.openxmlformats.org/package/2006/relationships"><Relationship Id="rId3" Type="http://schemas.openxmlformats.org/officeDocument/2006/relationships/ctrlProp" Target="../ctrlProps/ctrlProp80.xml"/><Relationship Id="rId2" Type="http://schemas.openxmlformats.org/officeDocument/2006/relationships/vmlDrawing" Target="../drawings/vmlDrawing45.vml"/><Relationship Id="rId1" Type="http://schemas.openxmlformats.org/officeDocument/2006/relationships/drawing" Target="../drawings/drawing75.xml"/><Relationship Id="rId5" Type="http://schemas.openxmlformats.org/officeDocument/2006/relationships/comments" Target="../comments42.xml"/><Relationship Id="rId4" Type="http://schemas.openxmlformats.org/officeDocument/2006/relationships/ctrlProp" Target="../ctrlProps/ctrlProp81.xml"/></Relationships>
</file>

<file path=xl/worksheets/_rels/sheet78.xml.rels><?xml version="1.0" encoding="UTF-8" standalone="yes"?>
<Relationships xmlns="http://schemas.openxmlformats.org/package/2006/relationships"><Relationship Id="rId3" Type="http://schemas.openxmlformats.org/officeDocument/2006/relationships/ctrlProp" Target="../ctrlProps/ctrlProp82.xml"/><Relationship Id="rId2" Type="http://schemas.openxmlformats.org/officeDocument/2006/relationships/vmlDrawing" Target="../drawings/vmlDrawing46.vml"/><Relationship Id="rId1" Type="http://schemas.openxmlformats.org/officeDocument/2006/relationships/drawing" Target="../drawings/drawing76.xml"/></Relationships>
</file>

<file path=xl/worksheets/_rels/sheet79.xml.rels><?xml version="1.0" encoding="UTF-8" standalone="yes"?>
<Relationships xmlns="http://schemas.openxmlformats.org/package/2006/relationships"><Relationship Id="rId3" Type="http://schemas.openxmlformats.org/officeDocument/2006/relationships/ctrlProp" Target="../ctrlProps/ctrlProp83.xml"/><Relationship Id="rId2" Type="http://schemas.openxmlformats.org/officeDocument/2006/relationships/vmlDrawing" Target="../drawings/vmlDrawing47.vml"/><Relationship Id="rId1" Type="http://schemas.openxmlformats.org/officeDocument/2006/relationships/drawing" Target="../drawings/drawing77.xml"/><Relationship Id="rId5" Type="http://schemas.openxmlformats.org/officeDocument/2006/relationships/comments" Target="../comments43.xml"/><Relationship Id="rId4" Type="http://schemas.openxmlformats.org/officeDocument/2006/relationships/ctrlProp" Target="../ctrlProps/ctrlProp8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3" Type="http://schemas.openxmlformats.org/officeDocument/2006/relationships/ctrlProp" Target="../ctrlProps/ctrlProp85.xml"/><Relationship Id="rId2" Type="http://schemas.openxmlformats.org/officeDocument/2006/relationships/vmlDrawing" Target="../drawings/vmlDrawing48.vml"/><Relationship Id="rId1" Type="http://schemas.openxmlformats.org/officeDocument/2006/relationships/drawing" Target="../drawings/drawing78.xml"/><Relationship Id="rId5" Type="http://schemas.openxmlformats.org/officeDocument/2006/relationships/comments" Target="../comments44.xml"/><Relationship Id="rId4" Type="http://schemas.openxmlformats.org/officeDocument/2006/relationships/ctrlProp" Target="../ctrlProps/ctrlProp86.xml"/></Relationships>
</file>

<file path=xl/worksheets/_rels/sheet81.xml.rels><?xml version="1.0" encoding="UTF-8" standalone="yes"?>
<Relationships xmlns="http://schemas.openxmlformats.org/package/2006/relationships"><Relationship Id="rId3" Type="http://schemas.openxmlformats.org/officeDocument/2006/relationships/ctrlProp" Target="../ctrlProps/ctrlProp87.xml"/><Relationship Id="rId2" Type="http://schemas.openxmlformats.org/officeDocument/2006/relationships/vmlDrawing" Target="../drawings/vmlDrawing49.vml"/><Relationship Id="rId1" Type="http://schemas.openxmlformats.org/officeDocument/2006/relationships/drawing" Target="../drawings/drawing79.xml"/><Relationship Id="rId5" Type="http://schemas.openxmlformats.org/officeDocument/2006/relationships/comments" Target="../comments45.xml"/><Relationship Id="rId4" Type="http://schemas.openxmlformats.org/officeDocument/2006/relationships/ctrlProp" Target="../ctrlProps/ctrlProp88.xml"/></Relationships>
</file>

<file path=xl/worksheets/_rels/sheet82.xml.rels><?xml version="1.0" encoding="UTF-8" standalone="yes"?>
<Relationships xmlns="http://schemas.openxmlformats.org/package/2006/relationships"><Relationship Id="rId3" Type="http://schemas.openxmlformats.org/officeDocument/2006/relationships/ctrlProp" Target="../ctrlProps/ctrlProp89.xml"/><Relationship Id="rId2" Type="http://schemas.openxmlformats.org/officeDocument/2006/relationships/vmlDrawing" Target="../drawings/vmlDrawing50.vml"/><Relationship Id="rId1" Type="http://schemas.openxmlformats.org/officeDocument/2006/relationships/drawing" Target="../drawings/drawing80.xml"/><Relationship Id="rId4" Type="http://schemas.openxmlformats.org/officeDocument/2006/relationships/comments" Target="../comments46.xml"/></Relationships>
</file>

<file path=xl/worksheets/_rels/sheet83.xml.rels><?xml version="1.0" encoding="UTF-8" standalone="yes"?>
<Relationships xmlns="http://schemas.openxmlformats.org/package/2006/relationships"><Relationship Id="rId3" Type="http://schemas.openxmlformats.org/officeDocument/2006/relationships/ctrlProp" Target="../ctrlProps/ctrlProp90.xml"/><Relationship Id="rId2" Type="http://schemas.openxmlformats.org/officeDocument/2006/relationships/vmlDrawing" Target="../drawings/vmlDrawing51.vml"/><Relationship Id="rId1" Type="http://schemas.openxmlformats.org/officeDocument/2006/relationships/drawing" Target="../drawings/drawing81.xml"/><Relationship Id="rId5" Type="http://schemas.openxmlformats.org/officeDocument/2006/relationships/comments" Target="../comments47.xml"/><Relationship Id="rId4" Type="http://schemas.openxmlformats.org/officeDocument/2006/relationships/ctrlProp" Target="../ctrlProps/ctrlProp91.xml"/></Relationships>
</file>

<file path=xl/worksheets/_rels/sheet84.xml.rels><?xml version="1.0" encoding="UTF-8" standalone="yes"?>
<Relationships xmlns="http://schemas.openxmlformats.org/package/2006/relationships"><Relationship Id="rId3" Type="http://schemas.openxmlformats.org/officeDocument/2006/relationships/ctrlProp" Target="../ctrlProps/ctrlProp92.xml"/><Relationship Id="rId2" Type="http://schemas.openxmlformats.org/officeDocument/2006/relationships/vmlDrawing" Target="../drawings/vmlDrawing52.vml"/><Relationship Id="rId1" Type="http://schemas.openxmlformats.org/officeDocument/2006/relationships/drawing" Target="../drawings/drawing82.xml"/><Relationship Id="rId5" Type="http://schemas.openxmlformats.org/officeDocument/2006/relationships/comments" Target="../comments48.xml"/><Relationship Id="rId4" Type="http://schemas.openxmlformats.org/officeDocument/2006/relationships/ctrlProp" Target="../ctrlProps/ctrlProp93.xml"/></Relationships>
</file>

<file path=xl/worksheets/_rels/sheet85.xml.rels><?xml version="1.0" encoding="UTF-8" standalone="yes"?>
<Relationships xmlns="http://schemas.openxmlformats.org/package/2006/relationships"><Relationship Id="rId3" Type="http://schemas.openxmlformats.org/officeDocument/2006/relationships/ctrlProp" Target="../ctrlProps/ctrlProp94.xml"/><Relationship Id="rId2" Type="http://schemas.openxmlformats.org/officeDocument/2006/relationships/vmlDrawing" Target="../drawings/vmlDrawing53.vml"/><Relationship Id="rId1" Type="http://schemas.openxmlformats.org/officeDocument/2006/relationships/drawing" Target="../drawings/drawing83.xml"/><Relationship Id="rId5" Type="http://schemas.openxmlformats.org/officeDocument/2006/relationships/comments" Target="../comments49.xml"/><Relationship Id="rId4" Type="http://schemas.openxmlformats.org/officeDocument/2006/relationships/ctrlProp" Target="../ctrlProps/ctrlProp95.xml"/></Relationships>
</file>

<file path=xl/worksheets/_rels/sheet86.xml.rels><?xml version="1.0" encoding="UTF-8" standalone="yes"?>
<Relationships xmlns="http://schemas.openxmlformats.org/package/2006/relationships"><Relationship Id="rId3" Type="http://schemas.openxmlformats.org/officeDocument/2006/relationships/ctrlProp" Target="../ctrlProps/ctrlProp96.xml"/><Relationship Id="rId2" Type="http://schemas.openxmlformats.org/officeDocument/2006/relationships/vmlDrawing" Target="../drawings/vmlDrawing54.vml"/><Relationship Id="rId1" Type="http://schemas.openxmlformats.org/officeDocument/2006/relationships/drawing" Target="../drawings/drawing84.xml"/><Relationship Id="rId4" Type="http://schemas.openxmlformats.org/officeDocument/2006/relationships/comments" Target="../comments50.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3.xml.rels><?xml version="1.0" encoding="UTF-8" standalone="yes"?>
<Relationships xmlns="http://schemas.openxmlformats.org/package/2006/relationships"><Relationship Id="rId3" Type="http://schemas.openxmlformats.org/officeDocument/2006/relationships/ctrlProp" Target="../ctrlProps/ctrlProp97.xml"/><Relationship Id="rId2" Type="http://schemas.openxmlformats.org/officeDocument/2006/relationships/vmlDrawing" Target="../drawings/vmlDrawing55.vml"/><Relationship Id="rId1" Type="http://schemas.openxmlformats.org/officeDocument/2006/relationships/drawing" Target="../drawings/drawing91.xml"/><Relationship Id="rId5" Type="http://schemas.openxmlformats.org/officeDocument/2006/relationships/comments" Target="../comments51.xml"/><Relationship Id="rId4" Type="http://schemas.openxmlformats.org/officeDocument/2006/relationships/ctrlProp" Target="../ctrlProps/ctrlProp98.xml"/></Relationships>
</file>

<file path=xl/worksheets/_rels/sheet94.xml.rels><?xml version="1.0" encoding="UTF-8" standalone="yes"?>
<Relationships xmlns="http://schemas.openxmlformats.org/package/2006/relationships"><Relationship Id="rId3" Type="http://schemas.openxmlformats.org/officeDocument/2006/relationships/ctrlProp" Target="../ctrlProps/ctrlProp99.xml"/><Relationship Id="rId2" Type="http://schemas.openxmlformats.org/officeDocument/2006/relationships/vmlDrawing" Target="../drawings/vmlDrawing56.vml"/><Relationship Id="rId1" Type="http://schemas.openxmlformats.org/officeDocument/2006/relationships/drawing" Target="../drawings/drawing92.xml"/><Relationship Id="rId5" Type="http://schemas.openxmlformats.org/officeDocument/2006/relationships/comments" Target="../comments52.xml"/><Relationship Id="rId4" Type="http://schemas.openxmlformats.org/officeDocument/2006/relationships/ctrlProp" Target="../ctrlProps/ctrlProp100.xml"/></Relationships>
</file>

<file path=xl/worksheets/_rels/sheet95.xml.rels><?xml version="1.0" encoding="UTF-8" standalone="yes"?>
<Relationships xmlns="http://schemas.openxmlformats.org/package/2006/relationships"><Relationship Id="rId3" Type="http://schemas.openxmlformats.org/officeDocument/2006/relationships/ctrlProp" Target="../ctrlProps/ctrlProp101.xml"/><Relationship Id="rId2" Type="http://schemas.openxmlformats.org/officeDocument/2006/relationships/vmlDrawing" Target="../drawings/vmlDrawing57.vml"/><Relationship Id="rId1" Type="http://schemas.openxmlformats.org/officeDocument/2006/relationships/drawing" Target="../drawings/drawing93.xml"/><Relationship Id="rId5" Type="http://schemas.openxmlformats.org/officeDocument/2006/relationships/comments" Target="../comments53.xml"/><Relationship Id="rId4" Type="http://schemas.openxmlformats.org/officeDocument/2006/relationships/ctrlProp" Target="../ctrlProps/ctrlProp102.xml"/></Relationships>
</file>

<file path=xl/worksheets/_rels/sheet96.xml.rels><?xml version="1.0" encoding="UTF-8" standalone="yes"?>
<Relationships xmlns="http://schemas.openxmlformats.org/package/2006/relationships"><Relationship Id="rId3" Type="http://schemas.openxmlformats.org/officeDocument/2006/relationships/ctrlProp" Target="../ctrlProps/ctrlProp103.xml"/><Relationship Id="rId2" Type="http://schemas.openxmlformats.org/officeDocument/2006/relationships/vmlDrawing" Target="../drawings/vmlDrawing58.vml"/><Relationship Id="rId1" Type="http://schemas.openxmlformats.org/officeDocument/2006/relationships/drawing" Target="../drawings/drawing94.xml"/><Relationship Id="rId5" Type="http://schemas.openxmlformats.org/officeDocument/2006/relationships/comments" Target="../comments54.xml"/><Relationship Id="rId4" Type="http://schemas.openxmlformats.org/officeDocument/2006/relationships/ctrlProp" Target="../ctrlProps/ctrlProp104.xml"/></Relationships>
</file>

<file path=xl/worksheets/_rels/sheet97.xml.rels><?xml version="1.0" encoding="UTF-8" standalone="yes"?>
<Relationships xmlns="http://schemas.openxmlformats.org/package/2006/relationships"><Relationship Id="rId3" Type="http://schemas.openxmlformats.org/officeDocument/2006/relationships/ctrlProp" Target="../ctrlProps/ctrlProp105.xml"/><Relationship Id="rId2" Type="http://schemas.openxmlformats.org/officeDocument/2006/relationships/vmlDrawing" Target="../drawings/vmlDrawing59.vml"/><Relationship Id="rId1" Type="http://schemas.openxmlformats.org/officeDocument/2006/relationships/drawing" Target="../drawings/drawing95.xml"/></Relationships>
</file>

<file path=xl/worksheets/_rels/sheet98.xml.rels><?xml version="1.0" encoding="UTF-8" standalone="yes"?>
<Relationships xmlns="http://schemas.openxmlformats.org/package/2006/relationships"><Relationship Id="rId3" Type="http://schemas.openxmlformats.org/officeDocument/2006/relationships/ctrlProp" Target="../ctrlProps/ctrlProp106.xml"/><Relationship Id="rId2" Type="http://schemas.openxmlformats.org/officeDocument/2006/relationships/vmlDrawing" Target="../drawings/vmlDrawing60.vml"/><Relationship Id="rId1" Type="http://schemas.openxmlformats.org/officeDocument/2006/relationships/drawing" Target="../drawings/drawing96.xml"/><Relationship Id="rId5" Type="http://schemas.openxmlformats.org/officeDocument/2006/relationships/comments" Target="../comments55.xml"/><Relationship Id="rId4" Type="http://schemas.openxmlformats.org/officeDocument/2006/relationships/ctrlProp" Target="../ctrlProps/ctrlProp107.xml"/></Relationships>
</file>

<file path=xl/worksheets/_rels/sheet99.xml.rels><?xml version="1.0" encoding="UTF-8" standalone="yes"?>
<Relationships xmlns="http://schemas.openxmlformats.org/package/2006/relationships"><Relationship Id="rId3" Type="http://schemas.openxmlformats.org/officeDocument/2006/relationships/ctrlProp" Target="../ctrlProps/ctrlProp108.xml"/><Relationship Id="rId2" Type="http://schemas.openxmlformats.org/officeDocument/2006/relationships/vmlDrawing" Target="../drawings/vmlDrawing61.vml"/><Relationship Id="rId1" Type="http://schemas.openxmlformats.org/officeDocument/2006/relationships/drawing" Target="../drawings/drawing97.xml"/><Relationship Id="rId5" Type="http://schemas.openxmlformats.org/officeDocument/2006/relationships/comments" Target="../comments56.xml"/><Relationship Id="rId4" Type="http://schemas.openxmlformats.org/officeDocument/2006/relationships/ctrlProp" Target="../ctrlProps/ctrlProp10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F14" sqref="F14"/>
    </sheetView>
  </sheetViews>
  <sheetFormatPr defaultColWidth="9" defaultRowHeight="13.2"/>
  <cols>
    <col min="1" max="4" width="19.109375" customWidth="1"/>
    <col min="5" max="5" width="19.109375" style="658" customWidth="1"/>
  </cols>
  <sheetData>
    <row r="1" spans="1:7" s="5" customFormat="1" ht="49.5" customHeight="1">
      <c r="A1" s="659" t="s">
        <v>0</v>
      </c>
      <c r="B1" s="660"/>
      <c r="C1" s="660"/>
      <c r="D1" s="661"/>
      <c r="E1" s="223"/>
      <c r="F1" s="662"/>
      <c r="G1" s="662"/>
    </row>
    <row r="2" spans="1:7" s="11" customFormat="1" ht="36.75" customHeight="1">
      <c r="A2" s="663" t="s">
        <v>1</v>
      </c>
      <c r="B2" s="664"/>
      <c r="C2" s="664"/>
      <c r="D2" s="664"/>
      <c r="E2" s="665"/>
      <c r="F2" s="666"/>
      <c r="G2" s="666"/>
    </row>
    <row r="3" spans="1:7" s="5" customFormat="1" ht="6" customHeight="1">
      <c r="A3" s="667"/>
      <c r="B3" s="668"/>
      <c r="C3" s="668"/>
      <c r="D3" s="668"/>
      <c r="E3" s="669"/>
      <c r="F3" s="662"/>
      <c r="G3" s="662"/>
    </row>
    <row r="4" spans="1:7" s="5" customFormat="1" ht="20.25" customHeight="1">
      <c r="A4" s="670" t="s">
        <v>2</v>
      </c>
      <c r="B4" s="671"/>
      <c r="C4" s="671"/>
      <c r="D4" s="671"/>
      <c r="E4" s="672"/>
      <c r="F4" s="662"/>
      <c r="G4" s="662"/>
    </row>
    <row r="5" spans="1:7" s="6" customFormat="1" ht="15" customHeight="1">
      <c r="A5" s="673" t="s">
        <v>3</v>
      </c>
      <c r="B5" s="674"/>
      <c r="C5" s="674"/>
      <c r="D5" s="674"/>
      <c r="E5" s="675"/>
      <c r="F5" s="164"/>
      <c r="G5" s="197"/>
    </row>
    <row r="6" spans="1:7" s="5" customFormat="1" ht="24.6">
      <c r="A6" s="676" t="s">
        <v>4</v>
      </c>
      <c r="B6" s="677"/>
      <c r="C6" s="678"/>
      <c r="D6" s="679"/>
      <c r="E6" s="680"/>
      <c r="F6" s="662"/>
      <c r="G6" s="662"/>
    </row>
    <row r="7" spans="1:7" s="6" customFormat="1" ht="15" customHeight="1">
      <c r="A7" s="681" t="s">
        <v>5</v>
      </c>
      <c r="B7" s="681" t="s">
        <v>6</v>
      </c>
      <c r="C7" s="681" t="s">
        <v>7</v>
      </c>
      <c r="D7" s="681" t="s">
        <v>8</v>
      </c>
      <c r="E7" s="681" t="s">
        <v>9</v>
      </c>
      <c r="F7" s="164"/>
      <c r="G7" s="197"/>
    </row>
    <row r="8" spans="1:7" s="5" customFormat="1" ht="16.5" customHeight="1">
      <c r="A8" s="682"/>
      <c r="B8" s="682"/>
      <c r="C8" s="682"/>
      <c r="D8" s="682"/>
      <c r="E8" s="682"/>
      <c r="F8" s="662"/>
      <c r="G8" s="662"/>
    </row>
    <row r="9" spans="1:7" s="5" customFormat="1" ht="15" customHeight="1">
      <c r="A9" s="673" t="s">
        <v>10</v>
      </c>
      <c r="B9" s="674"/>
      <c r="C9" s="681" t="s">
        <v>11</v>
      </c>
      <c r="D9" s="681"/>
      <c r="E9" s="683" t="s">
        <v>12</v>
      </c>
      <c r="F9" s="662"/>
      <c r="G9" s="662"/>
    </row>
    <row r="10" spans="1:7" s="5" customFormat="1">
      <c r="A10" s="684" t="s">
        <v>13</v>
      </c>
      <c r="B10" s="685"/>
      <c r="C10" s="686" t="s">
        <v>14</v>
      </c>
      <c r="D10" s="681" t="s">
        <v>15</v>
      </c>
      <c r="E10" s="687"/>
      <c r="F10" s="662"/>
      <c r="G10" s="662"/>
    </row>
    <row r="11" spans="1:7">
      <c r="A11" s="688"/>
      <c r="B11" s="674"/>
      <c r="C11" s="689" t="s">
        <v>16</v>
      </c>
      <c r="D11" s="689" t="s">
        <v>17</v>
      </c>
      <c r="E11" s="689" t="s">
        <v>18</v>
      </c>
      <c r="F11" s="465"/>
      <c r="G11" s="465"/>
    </row>
    <row r="12" spans="1:7" s="5" customFormat="1">
      <c r="A12" s="690"/>
      <c r="B12" s="662"/>
      <c r="C12" s="691"/>
      <c r="D12" s="692" t="s">
        <v>19</v>
      </c>
      <c r="E12" s="687" t="s">
        <v>20</v>
      </c>
      <c r="F12" s="662"/>
      <c r="G12" s="662"/>
    </row>
    <row r="13" spans="1:7" ht="7.5" customHeight="1">
      <c r="A13" s="465"/>
      <c r="B13" s="465"/>
      <c r="C13" s="465"/>
      <c r="D13" s="465"/>
      <c r="E13" s="693"/>
      <c r="F13" s="465"/>
      <c r="G13" s="465"/>
    </row>
    <row r="14" spans="1:7" ht="112.5" customHeight="1">
      <c r="A14" s="465"/>
      <c r="B14" s="465"/>
      <c r="C14" s="465"/>
      <c r="D14" s="465"/>
      <c r="E14" s="693"/>
      <c r="F14" s="465"/>
      <c r="G14" s="465"/>
    </row>
    <row r="15" spans="1:7" ht="18.75" customHeight="1">
      <c r="A15" s="694"/>
      <c r="B15" s="694"/>
      <c r="C15" s="694"/>
      <c r="D15" s="694"/>
      <c r="E15" s="693"/>
      <c r="F15" s="465"/>
      <c r="G15" s="465"/>
    </row>
    <row r="16" spans="1:7" ht="17.25" customHeight="1">
      <c r="A16" s="694"/>
      <c r="B16" s="694"/>
      <c r="C16" s="694"/>
      <c r="D16" s="694"/>
      <c r="E16" s="694"/>
      <c r="F16" s="465"/>
      <c r="G16" s="465"/>
    </row>
    <row r="17" spans="1:7" ht="12.75" customHeight="1">
      <c r="A17" s="695"/>
      <c r="B17" s="696"/>
      <c r="C17" s="697"/>
      <c r="D17" s="698"/>
      <c r="E17" s="693"/>
      <c r="F17" s="465"/>
      <c r="G17" s="465"/>
    </row>
    <row r="18" spans="1:7">
      <c r="A18" s="465"/>
      <c r="B18" s="465"/>
      <c r="C18" s="465"/>
      <c r="D18" s="465"/>
      <c r="E18" s="693"/>
      <c r="F18" s="465"/>
      <c r="G18" s="465"/>
    </row>
  </sheetData>
  <pageMargins left="0.35" right="0.35" top="0.39" bottom="0.39" header="0" footer="0"/>
  <pageSetup paperSize="9" orientation="portrait" horizontalDpi="360" verticalDpi="36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1"/>
  </sheetPr>
  <dimension ref="A1:AK41"/>
  <sheetViews>
    <sheetView workbookViewId="0">
      <selection activeCell="L19" sqref="L19"/>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IF($B7="","",VLOOKUP($B7,#REF!,5))</f>
        <v/>
      </c>
      <c r="D7" s="407" t="str">
        <f>IF($B7="","",VLOOKUP($B7,#REF!,15))</f>
        <v/>
      </c>
      <c r="E7" s="421" t="s">
        <v>162</v>
      </c>
      <c r="F7" s="481"/>
      <c r="G7" s="421" t="s">
        <v>205</v>
      </c>
      <c r="H7" s="481"/>
      <c r="I7" s="421" t="s">
        <v>125</v>
      </c>
      <c r="J7" s="394"/>
      <c r="K7" s="472"/>
      <c r="L7" s="473" t="str">
        <f t="shared" ref="L7:L11" si="0">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IF($B9="","",VLOOKUP($B9,#REF!,5))</f>
        <v/>
      </c>
      <c r="D9" s="407" t="str">
        <f>IF($B9="","",VLOOKUP($B9,#REF!,15))</f>
        <v/>
      </c>
      <c r="E9" s="421" t="s">
        <v>206</v>
      </c>
      <c r="F9" s="481"/>
      <c r="G9" s="421" t="s">
        <v>207</v>
      </c>
      <c r="H9" s="481"/>
      <c r="I9" s="421" t="s">
        <v>14</v>
      </c>
      <c r="J9" s="394"/>
      <c r="K9" s="472"/>
      <c r="L9" s="473" t="str">
        <f t="shared" si="0"/>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IF($B11="","",VLOOKUP($B11,#REF!,5))</f>
        <v/>
      </c>
      <c r="D11" s="407" t="str">
        <f>IF($B11="","",VLOOKUP($B11,#REF!,15))</f>
        <v/>
      </c>
      <c r="E11" s="421" t="s">
        <v>208</v>
      </c>
      <c r="F11" s="481"/>
      <c r="G11" s="421" t="s">
        <v>195</v>
      </c>
      <c r="H11" s="481"/>
      <c r="I11" s="421" t="s">
        <v>209</v>
      </c>
      <c r="J11" s="394"/>
      <c r="K11" s="472"/>
      <c r="L11" s="473" t="str">
        <f t="shared" si="0"/>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Rekedt-Nagy</v>
      </c>
      <c r="E18" s="703"/>
      <c r="F18" s="703" t="str">
        <f>E9</f>
        <v>Ábrahám</v>
      </c>
      <c r="G18" s="703"/>
      <c r="H18" s="703" t="str">
        <f>E11</f>
        <v>Blum</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Rekedt-Nagy</v>
      </c>
      <c r="C19" s="703"/>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Ábrahám</v>
      </c>
      <c r="C20" s="703"/>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Blum</v>
      </c>
      <c r="C21" s="703"/>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275" priority="2"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49">
    <tabColor indexed="17"/>
  </sheetPr>
  <dimension ref="A1:U154"/>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6.88671875" style="5" customWidth="1"/>
    <col min="6" max="6" width="10.109375" customWidth="1"/>
    <col min="7" max="7" width="2.6640625" customWidth="1"/>
    <col min="8" max="8" width="6.1093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E1" s="11"/>
      <c r="I1" s="12"/>
      <c r="J1" s="13"/>
      <c r="K1" s="14" t="s">
        <v>346</v>
      </c>
      <c r="L1" s="14"/>
      <c r="M1" s="15"/>
      <c r="N1" s="13"/>
      <c r="O1" s="13"/>
      <c r="P1" s="13"/>
      <c r="R1" s="13"/>
    </row>
    <row r="2" spans="1:21">
      <c r="A2" s="16" t="s">
        <v>99</v>
      </c>
      <c r="B2" s="17"/>
      <c r="C2" s="17"/>
      <c r="D2" s="17"/>
      <c r="E2" s="18"/>
      <c r="F2" s="19">
        <f>Altalanos!$D$8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357</v>
      </c>
      <c r="D5" s="37" t="s">
        <v>358</v>
      </c>
      <c r="E5" s="37" t="s">
        <v>111</v>
      </c>
      <c r="F5" s="38" t="s">
        <v>167</v>
      </c>
      <c r="G5" s="38" t="s">
        <v>114</v>
      </c>
      <c r="H5" s="38"/>
      <c r="I5" s="38" t="s">
        <v>115</v>
      </c>
      <c r="J5" s="38"/>
      <c r="K5" s="37" t="s">
        <v>168</v>
      </c>
      <c r="L5" s="39"/>
      <c r="M5" s="37" t="s">
        <v>273</v>
      </c>
      <c r="N5" s="39"/>
      <c r="O5" s="37" t="s">
        <v>359</v>
      </c>
      <c r="P5" s="39"/>
      <c r="Q5" s="37" t="s">
        <v>360</v>
      </c>
      <c r="R5" s="40"/>
    </row>
    <row r="6" spans="1:21" s="4" customFormat="1" ht="12"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(5)'!$A$7:$P$39,14))</f>
        <v/>
      </c>
      <c r="C7" s="47" t="str">
        <f>IF($D7="","",VLOOKUP($D7,'1D ELO (5)'!$A$7:$P$39,15))</f>
        <v/>
      </c>
      <c r="D7" s="48"/>
      <c r="E7" s="49" t="str">
        <f>UPPER(IF($D7="","",VLOOKUP($D7,'1D ELO (5)'!$A$7:$P$33,5)))</f>
        <v/>
      </c>
      <c r="F7" s="50" t="str">
        <f>UPPER(IF($D7="","",VLOOKUP($D7,'1D ELO (5)'!$A$7:$P$33,2)))</f>
        <v/>
      </c>
      <c r="G7" s="50" t="str">
        <f>IF($D7="","",VLOOKUP($D7,'1D ELO (5)'!$A$7:$P$33,3))</f>
        <v/>
      </c>
      <c r="H7" s="51"/>
      <c r="I7" s="50" t="str">
        <f>IF($D7="","",VLOOKUP($D7,'1D ELO (5)'!$A$7:$P$33,4))</f>
        <v/>
      </c>
      <c r="J7" s="52"/>
      <c r="K7" s="53"/>
      <c r="L7" s="54"/>
      <c r="M7" s="53"/>
      <c r="N7" s="54"/>
      <c r="O7" s="53"/>
      <c r="P7" s="54"/>
      <c r="Q7" s="53"/>
      <c r="R7" s="55" t="s">
        <v>361</v>
      </c>
      <c r="S7" s="56"/>
      <c r="U7" s="57" t="e">
        <f>#REF!</f>
        <v>#REF!</v>
      </c>
    </row>
    <row r="8" spans="1:21" s="5" customFormat="1" ht="9.6" customHeight="1">
      <c r="A8" s="58"/>
      <c r="B8" s="59"/>
      <c r="C8" s="59"/>
      <c r="D8" s="59"/>
      <c r="E8" s="49" t="str">
        <f>UPPER(IF($D7="","",VLOOKUP($D7,'1D ELO (5)'!$A$7:$P$33,11)))</f>
        <v/>
      </c>
      <c r="F8" s="50" t="str">
        <f>UPPER(IF($D7="","",VLOOKUP($D7,'1D ELO (5)'!$A$7:$P$33,8)))</f>
        <v/>
      </c>
      <c r="G8" s="50" t="str">
        <f>IF($D7="","",VLOOKUP($D7,'1D ELO (5)'!$A$7:$P$33,9))</f>
        <v/>
      </c>
      <c r="H8" s="51"/>
      <c r="I8" s="50" t="str">
        <f>IF($D7="","",VLOOKUP($D7,'1D ELO (5)'!$A$7:$P$33,10))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(5)'!$A$7:$P$39,14))</f>
        <v/>
      </c>
      <c r="C11" s="47" t="str">
        <f>IF($D11="","",VLOOKUP($D11,'1D ELO (5)'!$A$7:$P$39,15))</f>
        <v/>
      </c>
      <c r="D11" s="48"/>
      <c r="E11" s="76" t="str">
        <f>UPPER(IF($D11="","",VLOOKUP($D11,'1D ELO (5)'!$A$7:$P$39,5)))</f>
        <v/>
      </c>
      <c r="F11" s="77" t="str">
        <f>UPPER(IF($D11="","",VLOOKUP($D11,'1D ELO (5)'!$A$7:$P$39,2)))</f>
        <v/>
      </c>
      <c r="G11" s="77" t="str">
        <f>IF($D11="","",VLOOKUP($D11,'1D ELO (5)'!$A$7:$P$39,3))</f>
        <v/>
      </c>
      <c r="H11" s="78"/>
      <c r="I11" s="77" t="str">
        <f>IF($D11="","",VLOOKUP($D11,'1D ELO (5)'!$A$7:$P$39,4))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(5)'!$A$7:$P$33,11)))</f>
        <v/>
      </c>
      <c r="F12" s="77" t="str">
        <f>UPPER(IF($D11="","",VLOOKUP($D11,'1D ELO (5)'!$A$7:$P$33,8)))</f>
        <v/>
      </c>
      <c r="G12" s="77" t="str">
        <f>IF($D11="","",VLOOKUP($D11,'1D ELO (5)'!$A$7:$P$33,9))</f>
        <v/>
      </c>
      <c r="H12" s="78"/>
      <c r="I12" s="77" t="str">
        <f>IF($D11="","",VLOOKUP($D11,'1D ELO (5)'!$A$7:$P$33,10))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(5)'!$A$7:$P$39,14))</f>
        <v/>
      </c>
      <c r="C15" s="47" t="str">
        <f>IF($D15="","",VLOOKUP($D15,'1D ELO (5)'!$A$7:$P$39,15))</f>
        <v/>
      </c>
      <c r="D15" s="48"/>
      <c r="E15" s="76" t="str">
        <f>UPPER(IF($D15="","",VLOOKUP($D15,'1D ELO (5)'!$A$7:$P$39,5)))</f>
        <v/>
      </c>
      <c r="F15" s="77" t="str">
        <f>UPPER(IF($D15="","",VLOOKUP($D15,'1D ELO (5)'!$A$7:$P$39,2)))</f>
        <v/>
      </c>
      <c r="G15" s="77" t="str">
        <f>IF($D15="","",VLOOKUP($D15,'1D ELO (5)'!$A$7:$P$39,3))</f>
        <v/>
      </c>
      <c r="H15" s="78"/>
      <c r="I15" s="77" t="str">
        <f>IF($D15="","",VLOOKUP($D15,'1D ELO (5)'!$A$7:$P$39,4))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(5)'!$A$7:$P$33,11)))</f>
        <v/>
      </c>
      <c r="F16" s="77" t="str">
        <f>UPPER(IF($D15="","",VLOOKUP($D15,'1D ELO (5)'!$A$7:$P$33,8)))</f>
        <v/>
      </c>
      <c r="G16" s="77" t="str">
        <f>IF($D15="","",VLOOKUP($D15,'1D ELO (5)'!$A$7:$P$33,9))</f>
        <v/>
      </c>
      <c r="H16" s="78"/>
      <c r="I16" s="77" t="str">
        <f>IF($D15="","",VLOOKUP($D15,'1D ELO (5)'!$A$7:$P$33,10))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(5)'!$A$7:$P$39,14))</f>
        <v/>
      </c>
      <c r="C19" s="47" t="str">
        <f>IF($D19="","",VLOOKUP($D19,'1D ELO (5)'!$A$7:$P$39,15))</f>
        <v/>
      </c>
      <c r="D19" s="48"/>
      <c r="E19" s="76" t="str">
        <f>UPPER(IF($D19="","",VLOOKUP($D19,'1D ELO (5)'!$A$7:$P$39,5)))</f>
        <v/>
      </c>
      <c r="F19" s="77" t="str">
        <f>UPPER(IF($D19="","",VLOOKUP($D19,'1D ELO (5)'!$A$7:$P$39,2)))</f>
        <v/>
      </c>
      <c r="G19" s="77" t="str">
        <f>IF($D19="","",VLOOKUP($D19,'1D ELO (5)'!$A$7:$P$39,3))</f>
        <v/>
      </c>
      <c r="H19" s="78"/>
      <c r="I19" s="77" t="str">
        <f>IF($D19="","",VLOOKUP($D19,'1D ELO (5)'!$A$7:$P$39,4))</f>
        <v/>
      </c>
      <c r="J19" s="79"/>
      <c r="K19" s="53"/>
      <c r="L19" s="54"/>
      <c r="M19" s="81"/>
      <c r="N19" s="90"/>
      <c r="O19" s="53"/>
      <c r="P19" s="54"/>
      <c r="Q19" s="53"/>
      <c r="R19" s="62"/>
      <c r="S19" s="56"/>
    </row>
    <row r="20" spans="1:19" s="5" customFormat="1" ht="9.6" customHeight="1">
      <c r="A20" s="58"/>
      <c r="B20" s="59"/>
      <c r="C20" s="59"/>
      <c r="D20" s="59"/>
      <c r="E20" s="76" t="str">
        <f>UPPER(IF($D19="","",VLOOKUP($D19,'1D ELO (5)'!$A$7:$P$33,11)))</f>
        <v/>
      </c>
      <c r="F20" s="77" t="str">
        <f>UPPER(IF($D19="","",VLOOKUP($D19,'1D ELO (5)'!$A$7:$P$33,8)))</f>
        <v/>
      </c>
      <c r="G20" s="77" t="str">
        <f>IF($D19="","",VLOOKUP($D19,'1D ELO (5)'!$A$7:$P$33,9))</f>
        <v/>
      </c>
      <c r="H20" s="78"/>
      <c r="I20" s="77" t="str">
        <f>IF($D19="","",VLOOKUP($D19,'1D ELO (5)'!$A$7:$P$33,10))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70"/>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(5)'!$A$7:$P$39,14))</f>
        <v/>
      </c>
      <c r="C23" s="47" t="str">
        <f>IF($D23="","",VLOOKUP($D23,'1D ELO (5)'!$A$7:$P$39,15))</f>
        <v/>
      </c>
      <c r="D23" s="48"/>
      <c r="E23" s="76" t="str">
        <f>UPPER(IF($D23="","",VLOOKUP($D23,'1D ELO (5)'!$A$7:$P$39,5)))</f>
        <v/>
      </c>
      <c r="F23" s="77" t="str">
        <f>UPPER(IF($D23="","",VLOOKUP($D23,'1D ELO (5)'!$A$7:$P$39,2)))</f>
        <v/>
      </c>
      <c r="G23" s="77" t="str">
        <f>IF($D23="","",VLOOKUP($D23,'1D ELO (5)'!$A$7:$P$39,3))</f>
        <v/>
      </c>
      <c r="H23" s="78"/>
      <c r="I23" s="77" t="str">
        <f>IF($D23="","",VLOOKUP($D23,'1D ELO (5)'!$A$7:$P$39,4))</f>
        <v/>
      </c>
      <c r="J23" s="52"/>
      <c r="K23" s="53"/>
      <c r="L23" s="54"/>
      <c r="M23" s="53"/>
      <c r="N23" s="80"/>
      <c r="O23" s="53"/>
      <c r="P23" s="80"/>
      <c r="Q23" s="53"/>
      <c r="R23" s="62"/>
      <c r="S23" s="56"/>
    </row>
    <row r="24" spans="1:19" s="5" customFormat="1" ht="9.6" customHeight="1">
      <c r="A24" s="58"/>
      <c r="B24" s="59"/>
      <c r="C24" s="59"/>
      <c r="D24" s="59"/>
      <c r="E24" s="76" t="str">
        <f>UPPER(IF($D23="","",VLOOKUP($D23,'1D ELO (5)'!$A$7:$P$33,11)))</f>
        <v/>
      </c>
      <c r="F24" s="77" t="str">
        <f>UPPER(IF($D23="","",VLOOKUP($D23,'1D ELO (5)'!$A$7:$P$33,8)))</f>
        <v/>
      </c>
      <c r="G24" s="77" t="str">
        <f>IF($D23="","",VLOOKUP($D23,'1D ELO (5)'!$A$7:$P$33,9))</f>
        <v/>
      </c>
      <c r="H24" s="78"/>
      <c r="I24" s="77" t="str">
        <f>IF($D23="","",VLOOKUP($D23,'1D ELO (5)'!$A$7:$P$33,10))</f>
        <v/>
      </c>
      <c r="J24" s="60"/>
      <c r="K24" s="61" t="str">
        <f>IF(J24="a",F23,IF(J24="b",F25,""))</f>
        <v/>
      </c>
      <c r="L24" s="54"/>
      <c r="M24" s="53"/>
      <c r="N24" s="80"/>
      <c r="O24" s="53"/>
      <c r="P24" s="80"/>
      <c r="Q24" s="53"/>
      <c r="R24" s="62"/>
      <c r="S24" s="56"/>
    </row>
    <row r="25" spans="1:19" s="5" customFormat="1" ht="9.6" customHeight="1">
      <c r="A25" s="58"/>
      <c r="B25" s="64"/>
      <c r="C25" s="64"/>
      <c r="D25" s="64"/>
      <c r="E25" s="70"/>
      <c r="F25" s="66"/>
      <c r="G25" s="66"/>
      <c r="H25" s="71"/>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(5)'!$A$7:$P$39,14))</f>
        <v/>
      </c>
      <c r="C27" s="47" t="str">
        <f>IF($D27="","",VLOOKUP($D27,'1D ELO (5)'!$A$7:$P$39,15))</f>
        <v/>
      </c>
      <c r="D27" s="48"/>
      <c r="E27" s="76" t="str">
        <f>UPPER(IF($D27="","",VLOOKUP($D27,'1D ELO (5)'!$A$7:$P$39,5)))</f>
        <v/>
      </c>
      <c r="F27" s="77" t="str">
        <f>UPPER(IF($D27="","",VLOOKUP($D27,'1D ELO (5)'!$A$7:$P$39,2)))</f>
        <v/>
      </c>
      <c r="G27" s="77" t="str">
        <f>IF($D27="","",VLOOKUP($D27,'1D ELO (5)'!$A$7:$P$39,3))</f>
        <v/>
      </c>
      <c r="H27" s="78"/>
      <c r="I27" s="77" t="str">
        <f>IF($D27="","",VLOOKUP($D27,'1D ELO (5)'!$A$7:$P$39,4))</f>
        <v/>
      </c>
      <c r="J27" s="79"/>
      <c r="K27" s="53"/>
      <c r="L27" s="80"/>
      <c r="M27" s="81"/>
      <c r="N27" s="90"/>
      <c r="O27" s="53"/>
      <c r="P27" s="80"/>
      <c r="Q27" s="53"/>
      <c r="R27" s="62"/>
      <c r="S27" s="56"/>
    </row>
    <row r="28" spans="1:19" s="5" customFormat="1" ht="9.6" customHeight="1">
      <c r="A28" s="58"/>
      <c r="B28" s="59"/>
      <c r="C28" s="59"/>
      <c r="D28" s="59"/>
      <c r="E28" s="76" t="str">
        <f>UPPER(IF($D27="","",VLOOKUP($D27,'1D ELO (5)'!$A$7:$P$33,11)))</f>
        <v/>
      </c>
      <c r="F28" s="77" t="str">
        <f>UPPER(IF($D27="","",VLOOKUP($D27,'1D ELO (5)'!$A$7:$P$33,8)))</f>
        <v/>
      </c>
      <c r="G28" s="77" t="str">
        <f>IF($D27="","",VLOOKUP($D27,'1D ELO (5)'!$A$7:$P$33,9))</f>
        <v/>
      </c>
      <c r="H28" s="78"/>
      <c r="I28" s="77" t="str">
        <f>IF($D27="","",VLOOKUP($D27,'1D ELO (5)'!$A$7:$P$33,10))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(5)'!$A$7:$P$39,14))</f>
        <v/>
      </c>
      <c r="C31" s="47" t="str">
        <f>IF($D31="","",VLOOKUP($D31,'1D ELO (5)'!$A$7:$P$39,15))</f>
        <v/>
      </c>
      <c r="D31" s="48"/>
      <c r="E31" s="76" t="str">
        <f>UPPER(IF($D31="","",VLOOKUP($D31,'1D ELO (5)'!$A$7:$P$39,5)))</f>
        <v/>
      </c>
      <c r="F31" s="77" t="str">
        <f>UPPER(IF($D31="","",VLOOKUP($D31,'1D ELO (5)'!$A$7:$P$39,2)))</f>
        <v/>
      </c>
      <c r="G31" s="77" t="str">
        <f>IF($D31="","",VLOOKUP($D31,'1D ELO (5)'!$A$7:$P$39,3))</f>
        <v/>
      </c>
      <c r="H31" s="78"/>
      <c r="I31" s="77" t="str">
        <f>IF($D31="","",VLOOKUP($D31,'1D ELO (5)'!$A$7:$P$39,4))</f>
        <v/>
      </c>
      <c r="J31" s="52"/>
      <c r="K31" s="53"/>
      <c r="L31" s="80"/>
      <c r="M31" s="53"/>
      <c r="N31" s="54"/>
      <c r="O31" s="81"/>
      <c r="P31" s="80"/>
      <c r="Q31" s="53"/>
      <c r="R31" s="62"/>
      <c r="S31" s="56"/>
    </row>
    <row r="32" spans="1:19" s="5" customFormat="1" ht="9.6" customHeight="1">
      <c r="A32" s="58"/>
      <c r="B32" s="59"/>
      <c r="C32" s="59"/>
      <c r="D32" s="59"/>
      <c r="E32" s="76" t="str">
        <f>UPPER(IF($D31="","",VLOOKUP($D31,'1D ELO (5)'!$A$7:$P$33,11)))</f>
        <v/>
      </c>
      <c r="F32" s="77" t="str">
        <f>UPPER(IF($D31="","",VLOOKUP($D31,'1D ELO (5)'!$A$7:$P$33,8)))</f>
        <v/>
      </c>
      <c r="G32" s="77" t="str">
        <f>IF($D31="","",VLOOKUP($D31,'1D ELO (5)'!$A$7:$P$33,9))</f>
        <v/>
      </c>
      <c r="H32" s="78"/>
      <c r="I32" s="77" t="str">
        <f>IF($D31="","",VLOOKUP($D31,'1D ELO (5)'!$A$7:$P$33,10))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46">
        <v>8</v>
      </c>
      <c r="B35" s="47" t="str">
        <f>IF($D35="","",VLOOKUP($D35,'1D ELO (5)'!$A$7:$P$39,14))</f>
        <v/>
      </c>
      <c r="C35" s="47" t="str">
        <f>IF($D35="","",VLOOKUP($D35,'1D ELO (5)'!$A$7:$P$39,15))</f>
        <v/>
      </c>
      <c r="D35" s="48"/>
      <c r="E35" s="92" t="str">
        <f>UPPER(IF($D35="","",VLOOKUP($D35,'1D ELO (5)'!$A$7:$P$39,5)))</f>
        <v/>
      </c>
      <c r="F35" s="93" t="str">
        <f>UPPER(IF($D35="","",VLOOKUP($D35,'1D ELO (5)'!$A$7:$P$39,2)))</f>
        <v/>
      </c>
      <c r="G35" s="93" t="str">
        <f>IF($D35="","",VLOOKUP($D35,'1D ELO (5)'!$A$7:$P$39,3))</f>
        <v/>
      </c>
      <c r="H35" s="94"/>
      <c r="I35" s="93" t="str">
        <f>IF($D35="","",VLOOKUP($D35,'1D ELO (5)'!$A$7:$P$39,4))</f>
        <v/>
      </c>
      <c r="J35" s="79"/>
      <c r="K35" s="53"/>
      <c r="L35" s="54"/>
      <c r="M35" s="81"/>
      <c r="N35" s="69"/>
      <c r="O35" s="53"/>
      <c r="P35" s="80"/>
      <c r="Q35" s="53"/>
      <c r="R35" s="62"/>
      <c r="S35" s="56"/>
    </row>
    <row r="36" spans="1:19" s="5" customFormat="1" ht="9.6" customHeight="1">
      <c r="A36" s="58"/>
      <c r="B36" s="59"/>
      <c r="C36" s="59"/>
      <c r="D36" s="59"/>
      <c r="E36" s="92" t="str">
        <f>UPPER(IF($D35="","",VLOOKUP($D35,'1D ELO (5)'!$A$7:$P$33,11)))</f>
        <v/>
      </c>
      <c r="F36" s="93" t="str">
        <f>UPPER(IF($D35="","",VLOOKUP($D35,'1D ELO (5)'!$A$7:$P$33,8)))</f>
        <v/>
      </c>
      <c r="G36" s="93" t="str">
        <f>IF($D35="","",VLOOKUP($D35,'1D ELO (5)'!$A$7:$P$33,9))</f>
        <v/>
      </c>
      <c r="H36" s="94"/>
      <c r="I36" s="93" t="str">
        <f>IF($D35="","",VLOOKUP($D35,'1D ELO (5)'!$A$7:$P$33,10))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46">
        <v>9</v>
      </c>
      <c r="B39" s="47" t="str">
        <f>IF($D39="","",VLOOKUP($D39,'1D ELO (5)'!$A$7:$P$39,14))</f>
        <v/>
      </c>
      <c r="C39" s="47" t="str">
        <f>IF($D39="","",VLOOKUP($D39,'1D ELO (5)'!$A$7:$P$39,15))</f>
        <v/>
      </c>
      <c r="D39" s="48"/>
      <c r="E39" s="49" t="str">
        <f>UPPER(IF($D39="","",VLOOKUP($D39,'1D ELO (5)'!$A$7:$P$39,5)))</f>
        <v/>
      </c>
      <c r="F39" s="93" t="str">
        <f>UPPER(IF($D39="","",VLOOKUP($D39,'1D ELO (5)'!$A$7:$P$39,2)))</f>
        <v/>
      </c>
      <c r="G39" s="93" t="str">
        <f>IF($D39="","",VLOOKUP($D39,'1D ELO (5)'!$A$7:$P$39,3))</f>
        <v/>
      </c>
      <c r="H39" s="94"/>
      <c r="I39" s="93" t="str">
        <f>IF($D39="","",VLOOKUP($D39,'1D ELO (5)'!$A$7:$P$39,4))</f>
        <v/>
      </c>
      <c r="J39" s="52"/>
      <c r="K39" s="53"/>
      <c r="L39" s="54"/>
      <c r="M39" s="53"/>
      <c r="N39" s="54"/>
      <c r="O39" s="53"/>
      <c r="P39" s="80"/>
      <c r="Q39" s="81"/>
      <c r="R39" s="62"/>
      <c r="S39" s="56"/>
    </row>
    <row r="40" spans="1:19" s="5" customFormat="1" ht="9.6" customHeight="1">
      <c r="A40" s="58"/>
      <c r="B40" s="59"/>
      <c r="C40" s="59"/>
      <c r="D40" s="59"/>
      <c r="E40" s="49" t="str">
        <f>UPPER(IF($D39="","",VLOOKUP($D39,'1D ELO (5)'!$A$7:$P$33,11)))</f>
        <v/>
      </c>
      <c r="F40" s="50" t="str">
        <f>UPPER(IF($D39="","",VLOOKUP($D39,'1D ELO (5)'!$A$7:$P$33,8)))</f>
        <v/>
      </c>
      <c r="G40" s="50" t="str">
        <f>IF($D39="","",VLOOKUP($D39,'1D ELO (5)'!$A$7:$P$33,9))</f>
        <v/>
      </c>
      <c r="H40" s="51"/>
      <c r="I40" s="50" t="str">
        <f>IF($D39="","",VLOOKUP($D39,'1D ELO (5)'!$A$7:$P$33,10))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(5)'!$A$7:$P$39,13))</f>
        <v/>
      </c>
      <c r="C43" s="47" t="str">
        <f>IF($D43="","",VLOOKUP($D43,'1D ELO (5)'!$A$7:$P$39,15))</f>
        <v/>
      </c>
      <c r="D43" s="48"/>
      <c r="E43" s="76" t="str">
        <f>UPPER(IF($D43="","",VLOOKUP($D43,'1D ELO (5)'!$A$7:$P$39,5)))</f>
        <v/>
      </c>
      <c r="F43" s="77" t="str">
        <f>UPPER(IF($D43="","",VLOOKUP($D43,'1D ELO (5)'!$A$7:$P$39,2)))</f>
        <v/>
      </c>
      <c r="G43" s="77" t="str">
        <f>IF($D43="","",VLOOKUP($D43,'1D ELO (5)'!$A$7:$P$39,3))</f>
        <v/>
      </c>
      <c r="H43" s="78"/>
      <c r="I43" s="77" t="str">
        <f>IF($D43="","",VLOOKUP($D43,'1D ELO (5)'!$A$7:$P$39,4))</f>
        <v/>
      </c>
      <c r="J43" s="79"/>
      <c r="K43" s="53"/>
      <c r="L43" s="80"/>
      <c r="M43" s="81"/>
      <c r="N43" s="69"/>
      <c r="O43" s="53"/>
      <c r="P43" s="80"/>
      <c r="Q43" s="53"/>
      <c r="R43" s="62"/>
      <c r="S43" s="56"/>
    </row>
    <row r="44" spans="1:19" s="5" customFormat="1" ht="9.6" customHeight="1">
      <c r="A44" s="58"/>
      <c r="B44" s="59"/>
      <c r="C44" s="59"/>
      <c r="D44" s="59"/>
      <c r="E44" s="76" t="str">
        <f>UPPER(IF($D43="","",VLOOKUP($D43,'1D ELO (5)'!$A$7:$P$33,11)))</f>
        <v/>
      </c>
      <c r="F44" s="77" t="str">
        <f>UPPER(IF($D43="","",VLOOKUP($D43,'1D ELO (5)'!$A$7:$P$33,8)))</f>
        <v/>
      </c>
      <c r="G44" s="77" t="str">
        <f>IF($D43="","",VLOOKUP($D43,'1D ELO (5)'!$A$7:$P$33,9))</f>
        <v/>
      </c>
      <c r="H44" s="78"/>
      <c r="I44" s="77" t="str">
        <f>IF($D43="","",VLOOKUP($D43,'1D ELO (5)'!$A$7:$P$33,10))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(5)'!$A$7:$P$39,14))</f>
        <v/>
      </c>
      <c r="C47" s="47" t="str">
        <f>IF($D47="","",VLOOKUP($D47,'1D ELO (5)'!$A$7:$P$39,15))</f>
        <v/>
      </c>
      <c r="D47" s="48"/>
      <c r="E47" s="76" t="str">
        <f>UPPER(IF($D47="","",VLOOKUP($D47,'1D ELO (5)'!$A$7:$P$39,5)))</f>
        <v/>
      </c>
      <c r="F47" s="77" t="str">
        <f>UPPER(IF($D47="","",VLOOKUP($D47,'1D ELO (5)'!$A$7:$P$39,2)))</f>
        <v/>
      </c>
      <c r="G47" s="77" t="str">
        <f>IF($D47="","",VLOOKUP($D47,'1D ELO (5)'!$A$7:$P$39,3))</f>
        <v/>
      </c>
      <c r="H47" s="78"/>
      <c r="I47" s="77" t="str">
        <f>IF($D47="","",VLOOKUP($D47,'1D ELO (5)'!$A$7:$P$39,4))</f>
        <v/>
      </c>
      <c r="J47" s="52"/>
      <c r="K47" s="53"/>
      <c r="L47" s="80"/>
      <c r="M47" s="53"/>
      <c r="N47" s="80"/>
      <c r="O47" s="81"/>
      <c r="P47" s="80"/>
      <c r="Q47" s="53"/>
      <c r="R47" s="62"/>
      <c r="S47" s="56"/>
    </row>
    <row r="48" spans="1:19" s="5" customFormat="1" ht="9.6" customHeight="1">
      <c r="A48" s="58"/>
      <c r="B48" s="59"/>
      <c r="C48" s="59"/>
      <c r="D48" s="59"/>
      <c r="E48" s="76" t="str">
        <f>UPPER(IF($D47="","",VLOOKUP($D47,'1D ELO (5)'!$A$7:$P$33,11)))</f>
        <v/>
      </c>
      <c r="F48" s="77" t="str">
        <f>UPPER(IF($D47="","",VLOOKUP($D47,'1D ELO (5)'!$A$7:$P$33,8)))</f>
        <v/>
      </c>
      <c r="G48" s="77" t="str">
        <f>IF($D47="","",VLOOKUP($D47,'1D ELO (5)'!$A$7:$P$33,9))</f>
        <v/>
      </c>
      <c r="H48" s="78"/>
      <c r="I48" s="77" t="str">
        <f>IF($D47="","",VLOOKUP($D47,'1D ELO (5)'!$A$7:$P$33,10))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70"/>
      <c r="F50" s="66"/>
      <c r="G50" s="66"/>
      <c r="H50" s="71"/>
      <c r="I50" s="72" t="s">
        <v>173</v>
      </c>
      <c r="J50" s="73"/>
      <c r="K50" s="74" t="str">
        <f>UPPER(IF(OR(J50="a",J50="as"),F48,IF(OR(J50="b",J50="bs"),F52,)))</f>
        <v/>
      </c>
      <c r="L50" s="60"/>
      <c r="M50" s="53"/>
      <c r="N50" s="80"/>
      <c r="O50" s="53"/>
      <c r="P50" s="80"/>
      <c r="Q50" s="53"/>
      <c r="R50" s="62"/>
      <c r="S50" s="56"/>
    </row>
    <row r="51" spans="1:19" s="5" customFormat="1" ht="9.6" customHeight="1">
      <c r="A51" s="58">
        <v>12</v>
      </c>
      <c r="B51" s="47" t="str">
        <f>IF($D51="","",VLOOKUP($D51,'1D ELO (5)'!$A$7:$P$39,14))</f>
        <v/>
      </c>
      <c r="C51" s="47" t="str">
        <f>IF($D51="","",VLOOKUP($D51,'1D ELO (5)'!$A$7:$P$39,15))</f>
        <v/>
      </c>
      <c r="D51" s="48"/>
      <c r="E51" s="76" t="str">
        <f>UPPER(IF($D51="","",VLOOKUP($D51,'1D ELO (5)'!$A$7:$P$39,5)))</f>
        <v/>
      </c>
      <c r="F51" s="77" t="str">
        <f>UPPER(IF($D51="","",VLOOKUP($D51,'1D ELO (5)'!$A$7:$P$39,2)))</f>
        <v/>
      </c>
      <c r="G51" s="77" t="str">
        <f>IF($D51="","",VLOOKUP($D51,'1D ELO (5)'!$A$7:$P$39,3))</f>
        <v/>
      </c>
      <c r="H51" s="78"/>
      <c r="I51" s="77" t="str">
        <f>IF($D51="","",VLOOKUP($D51,'1D ELO (5)'!$A$7:$P$39,4))</f>
        <v/>
      </c>
      <c r="J51" s="79"/>
      <c r="K51" s="53"/>
      <c r="L51" s="54"/>
      <c r="M51" s="81"/>
      <c r="N51" s="90"/>
      <c r="O51" s="53"/>
      <c r="P51" s="80"/>
      <c r="Q51" s="53"/>
      <c r="R51" s="62"/>
      <c r="S51" s="56"/>
    </row>
    <row r="52" spans="1:19" s="5" customFormat="1" ht="9.6" customHeight="1">
      <c r="A52" s="58"/>
      <c r="B52" s="59"/>
      <c r="C52" s="59"/>
      <c r="D52" s="59"/>
      <c r="E52" s="76" t="str">
        <f>UPPER(IF($D51="","",VLOOKUP($D51,'1D ELO (5)'!$A$7:$P$33,11)))</f>
        <v/>
      </c>
      <c r="F52" s="77" t="str">
        <f>UPPER(IF($D51="","",VLOOKUP($D51,'1D ELO (5)'!$A$7:$P$33,8)))</f>
        <v/>
      </c>
      <c r="G52" s="77" t="str">
        <f>IF($D51="","",VLOOKUP($D51,'1D ELO (5)'!$A$7:$P$33,9))</f>
        <v/>
      </c>
      <c r="H52" s="78"/>
      <c r="I52" s="77" t="str">
        <f>IF($D51="","",VLOOKUP($D51,'1D ELO (5)'!$A$7:$P$33,10))</f>
        <v/>
      </c>
      <c r="J52" s="60"/>
      <c r="K52" s="53"/>
      <c r="L52" s="54"/>
      <c r="M52" s="82"/>
      <c r="N52" s="91"/>
      <c r="O52" s="53"/>
      <c r="P52" s="80"/>
      <c r="Q52" s="53"/>
      <c r="R52" s="62"/>
      <c r="S52" s="56"/>
    </row>
    <row r="53" spans="1:19" s="5" customFormat="1" ht="9.6" customHeight="1">
      <c r="A53" s="58"/>
      <c r="B53" s="64"/>
      <c r="C53" s="64"/>
      <c r="D53" s="64"/>
      <c r="E53" s="70"/>
      <c r="F53" s="66"/>
      <c r="G53" s="66"/>
      <c r="H53" s="71"/>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(5)'!$A$7:$P$39,14))</f>
        <v/>
      </c>
      <c r="C55" s="47" t="str">
        <f>IF($D55="","",VLOOKUP($D55,'1D ELO (5)'!$A$7:$P$39,15))</f>
        <v/>
      </c>
      <c r="D55" s="48"/>
      <c r="E55" s="76" t="str">
        <f>UPPER(IF($D55="","",VLOOKUP($D55,'1D ELO (5)'!$A$7:$P$39,5)))</f>
        <v/>
      </c>
      <c r="F55" s="77" t="str">
        <f>UPPER(IF($D55="","",VLOOKUP($D55,'1D ELO (5)'!$A$7:$P$39,2)))</f>
        <v/>
      </c>
      <c r="G55" s="77" t="str">
        <f>IF($D55="","",VLOOKUP($D55,'1D ELO (5)'!$A$7:$P$39,3))</f>
        <v/>
      </c>
      <c r="H55" s="78"/>
      <c r="I55" s="77" t="str">
        <f>IF($D55="","",VLOOKUP($D55,'1D ELO (5)'!$A$7:$P$39,4))</f>
        <v/>
      </c>
      <c r="J55" s="52"/>
      <c r="K55" s="53"/>
      <c r="L55" s="54"/>
      <c r="M55" s="53"/>
      <c r="N55" s="80"/>
      <c r="O55" s="53"/>
      <c r="P55" s="54"/>
      <c r="Q55" s="53"/>
      <c r="R55" s="62"/>
      <c r="S55" s="56"/>
    </row>
    <row r="56" spans="1:19" s="5" customFormat="1" ht="9.6" customHeight="1">
      <c r="A56" s="58"/>
      <c r="B56" s="59"/>
      <c r="C56" s="59"/>
      <c r="D56" s="59"/>
      <c r="E56" s="76" t="str">
        <f>UPPER(IF($D55="","",VLOOKUP($D55,'1D ELO (5)'!$A$7:$P$33,11)))</f>
        <v/>
      </c>
      <c r="F56" s="77" t="str">
        <f>UPPER(IF($D55="","",VLOOKUP($D55,'1D ELO (5)'!$A$7:$P$33,8)))</f>
        <v/>
      </c>
      <c r="G56" s="77" t="str">
        <f>IF($D55="","",VLOOKUP($D55,'1D ELO (5)'!$A$7:$P$33,9))</f>
        <v/>
      </c>
      <c r="H56" s="78"/>
      <c r="I56" s="77" t="str">
        <f>IF($D55="","",VLOOKUP($D55,'1D ELO (5)'!$A$7:$P$33,10))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(5)'!$A$7:$P$39,14))</f>
        <v/>
      </c>
      <c r="C59" s="47" t="str">
        <f>IF($D59="","",VLOOKUP($D59,'1D ELO (5)'!$A$7:$P$39,15))</f>
        <v/>
      </c>
      <c r="D59" s="48"/>
      <c r="E59" s="76" t="str">
        <f>UPPER(IF($D59="","",VLOOKUP($D59,'1D ELO (5)'!$A$7:$P$39,5)))</f>
        <v/>
      </c>
      <c r="F59" s="77" t="str">
        <f>UPPER(IF($D59="","",VLOOKUP($D59,'1D ELO (5)'!$A$7:$P$39,2)))</f>
        <v/>
      </c>
      <c r="G59" s="77" t="str">
        <f>IF($D59="","",VLOOKUP($D59,'1D ELO (5)'!$A$7:$P$39,3))</f>
        <v/>
      </c>
      <c r="H59" s="78"/>
      <c r="I59" s="77" t="str">
        <f>IF($D59="","",VLOOKUP($D59,'1D ELO (5)'!$A$7:$P$39,4))</f>
        <v/>
      </c>
      <c r="J59" s="79"/>
      <c r="K59" s="53"/>
      <c r="L59" s="80"/>
      <c r="M59" s="81"/>
      <c r="N59" s="90"/>
      <c r="O59" s="53"/>
      <c r="P59" s="54"/>
      <c r="Q59" s="53"/>
      <c r="R59" s="62"/>
      <c r="S59" s="56"/>
    </row>
    <row r="60" spans="1:19" s="5" customFormat="1" ht="9.6" customHeight="1">
      <c r="A60" s="58"/>
      <c r="B60" s="59"/>
      <c r="C60" s="59"/>
      <c r="D60" s="59"/>
      <c r="E60" s="76" t="str">
        <f>UPPER(IF($D59="","",VLOOKUP($D59,'1D ELO (5)'!$A$7:$P$33,11)))</f>
        <v/>
      </c>
      <c r="F60" s="77" t="str">
        <f>UPPER(IF($D59="","",VLOOKUP($D59,'1D ELO (5)'!$A$7:$P$33,8)))</f>
        <v/>
      </c>
      <c r="G60" s="77" t="str">
        <f>IF($D59="","",VLOOKUP($D59,'1D ELO (5)'!$A$7:$P$33,9))</f>
        <v/>
      </c>
      <c r="H60" s="78"/>
      <c r="I60" s="77" t="str">
        <f>IF($D59="","",VLOOKUP($D59,'1D ELO (5)'!$A$7:$P$33,10))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(5)'!$A$7:$P$39,14))</f>
        <v/>
      </c>
      <c r="C63" s="47" t="str">
        <f>IF($D63="","",VLOOKUP($D63,'1D ELO (5)'!$A$7:$P$39,15))</f>
        <v/>
      </c>
      <c r="D63" s="48"/>
      <c r="E63" s="76" t="str">
        <f>UPPER(IF($D63="","",VLOOKUP($D63,'1D ELO (5)'!$A$7:$P$39,5)))</f>
        <v/>
      </c>
      <c r="F63" s="77" t="str">
        <f>UPPER(IF($D63="","",VLOOKUP($D63,'1D ELO (5)'!$A$7:$P$39,2)))</f>
        <v/>
      </c>
      <c r="G63" s="77" t="str">
        <f>IF($D63="","",VLOOKUP($D63,'1D ELO (5)'!$A$7:$P$39,3))</f>
        <v/>
      </c>
      <c r="H63" s="78"/>
      <c r="I63" s="77" t="str">
        <f>IF($D63="","",VLOOKUP($D63,'1D ELO (5)'!$A$7:$P$39,4))</f>
        <v/>
      </c>
      <c r="J63" s="52"/>
      <c r="K63" s="53"/>
      <c r="L63" s="80"/>
      <c r="M63" s="53"/>
      <c r="N63" s="54"/>
      <c r="O63" s="98" t="s">
        <v>169</v>
      </c>
      <c r="P63" s="99"/>
      <c r="Q63" s="98" t="s">
        <v>356</v>
      </c>
      <c r="R63" s="99"/>
      <c r="S63" s="56"/>
    </row>
    <row r="64" spans="1:19" s="5" customFormat="1" ht="9.6" customHeight="1">
      <c r="A64" s="58"/>
      <c r="B64" s="59"/>
      <c r="C64" s="59"/>
      <c r="D64" s="59"/>
      <c r="E64" s="76" t="str">
        <f>UPPER(IF($D63="","",VLOOKUP($D63,'1D ELO (5)'!$A$7:$P$33,11)))</f>
        <v/>
      </c>
      <c r="F64" s="77" t="str">
        <f>UPPER(IF($D63="","",VLOOKUP($D63,'1D ELO (5)'!$A$7:$P$33,8)))</f>
        <v/>
      </c>
      <c r="G64" s="77" t="str">
        <f>IF($D63="","",VLOOKUP($D63,'1D ELO (5)'!$A$7:$P$33,9))</f>
        <v/>
      </c>
      <c r="H64" s="78"/>
      <c r="I64" s="77" t="str">
        <f>IF($D63="","",VLOOKUP($D63,'1D ELO (5)'!$A$7:$P$33,10))</f>
        <v/>
      </c>
      <c r="J64" s="60"/>
      <c r="K64" s="61" t="str">
        <f>IF(J64="a",F63,IF(J64="b",F65,""))</f>
        <v/>
      </c>
      <c r="L64" s="80"/>
      <c r="M64" s="53"/>
      <c r="N64" s="54"/>
      <c r="O64" s="100" t="str">
        <f>UPPER(IF(OR(P38="a",P38="as"),O21,IF(OR(P38="b",P38="bs"),O53,)))</f>
        <v/>
      </c>
      <c r="P64" s="101"/>
      <c r="Q64" s="102"/>
      <c r="R64" s="99"/>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103" t="str">
        <f>UPPER(IF(OR(P38="a",P38="as"),O22,IF(OR(P38="b",P38="bs"),O54,)))</f>
        <v/>
      </c>
      <c r="P65" s="104"/>
      <c r="Q65" s="102"/>
      <c r="R65" s="99"/>
      <c r="S65" s="56"/>
    </row>
    <row r="66" spans="1:19" s="5" customFormat="1" ht="9.6" customHeight="1">
      <c r="A66" s="58"/>
      <c r="B66" s="64"/>
      <c r="C66" s="64"/>
      <c r="D66" s="64"/>
      <c r="E66" s="70"/>
      <c r="F66" s="66"/>
      <c r="G66" s="66"/>
      <c r="H66" s="71"/>
      <c r="I66" s="72" t="s">
        <v>173</v>
      </c>
      <c r="J66" s="73"/>
      <c r="K66" s="74" t="str">
        <f>UPPER(IF(OR(J66="a",J66="as"),F64,IF(OR(J66="b",J66="bs"),F68,)))</f>
        <v/>
      </c>
      <c r="L66" s="60"/>
      <c r="M66" s="53"/>
      <c r="N66" s="54"/>
      <c r="O66" s="99"/>
      <c r="P66" s="105"/>
      <c r="Q66" s="100" t="str">
        <f>UPPER(IF(OR(P67="a",P67="as"),O64,IF(OR(P67="b",P67="bs"),O68,)))</f>
        <v/>
      </c>
      <c r="R66" s="106"/>
      <c r="S66" s="56"/>
    </row>
    <row r="67" spans="1:19" s="5" customFormat="1" ht="9.6" customHeight="1">
      <c r="A67" s="107">
        <v>16</v>
      </c>
      <c r="B67" s="47" t="str">
        <f>IF($D67="","",VLOOKUP($D67,'1D ELO (5)'!$A$7:$P$39,14))</f>
        <v/>
      </c>
      <c r="C67" s="47" t="str">
        <f>IF($D67="","",VLOOKUP($D67,'1D ELO (5)'!$A$7:$P$39,15))</f>
        <v/>
      </c>
      <c r="D67" s="48"/>
      <c r="E67" s="49" t="str">
        <f>UPPER(IF($D67="","",VLOOKUP($D67,'1D ELO (5)'!$A$7:$P$39,5)))</f>
        <v/>
      </c>
      <c r="F67" s="93" t="str">
        <f>UPPER(IF($D67="","",VLOOKUP($D67,'1D ELO (5)'!$A$7:$P$39,2)))</f>
        <v/>
      </c>
      <c r="G67" s="93" t="str">
        <f>IF($D67="","",VLOOKUP($D67,'1D ELO (5)'!$A$7:$P$39,3))</f>
        <v/>
      </c>
      <c r="H67" s="94"/>
      <c r="I67" s="93" t="str">
        <f>IF($D67="","",VLOOKUP($D67,'1D ELO (5)'!$A$7:$P$39,4))</f>
        <v/>
      </c>
      <c r="J67" s="79"/>
      <c r="K67" s="53"/>
      <c r="L67" s="54"/>
      <c r="M67" s="81"/>
      <c r="N67" s="69"/>
      <c r="O67" s="108" t="s">
        <v>173</v>
      </c>
      <c r="P67" s="109"/>
      <c r="Q67" s="103" t="str">
        <f>UPPER(IF(OR(P67="a",P67="as"),O65,IF(OR(P67="b",P67="bs"),O69,)))</f>
        <v/>
      </c>
      <c r="R67" s="110"/>
      <c r="S67" s="56"/>
    </row>
    <row r="68" spans="1:19" s="5" customFormat="1" ht="9.6" customHeight="1">
      <c r="A68" s="58"/>
      <c r="B68" s="59"/>
      <c r="C68" s="59"/>
      <c r="D68" s="59"/>
      <c r="E68" s="49" t="str">
        <f>UPPER(IF($D67="","",VLOOKUP($D67,'1D ELO (5)'!$A$7:$P$33,11)))</f>
        <v/>
      </c>
      <c r="F68" s="50" t="str">
        <f>UPPER(IF($D67="","",VLOOKUP($D67,'1D ELO (5)'!$A$7:$P$33,8)))</f>
        <v/>
      </c>
      <c r="G68" s="50" t="str">
        <f>IF($D67="","",VLOOKUP($D67,'1D ELO (5)'!$A$7:$P$33,9))</f>
        <v/>
      </c>
      <c r="H68" s="51"/>
      <c r="I68" s="50" t="str">
        <f>IF($D67="","",VLOOKUP($D67,'1D ELO (5)'!$A$7:$P$33,10))</f>
        <v/>
      </c>
      <c r="J68" s="60"/>
      <c r="K68" s="53"/>
      <c r="L68" s="54"/>
      <c r="M68" s="82"/>
      <c r="N68" s="83"/>
      <c r="O68" s="100" t="str">
        <f>UPPER(IF(OR(P113="a",P113="as"),O96,IF(OR(P113="b",P113="bs"),O128,)))</f>
        <v/>
      </c>
      <c r="P68" s="111"/>
      <c r="Q68" s="102"/>
      <c r="R68" s="99"/>
      <c r="S68" s="56"/>
    </row>
    <row r="69" spans="1:19" s="5" customFormat="1" ht="9.6" customHeight="1">
      <c r="A69" s="112"/>
      <c r="B69" s="113"/>
      <c r="C69" s="113"/>
      <c r="D69" s="114"/>
      <c r="E69" s="114"/>
      <c r="F69" s="115"/>
      <c r="G69" s="115"/>
      <c r="H69" s="116"/>
      <c r="I69" s="115"/>
      <c r="J69" s="117"/>
      <c r="K69" s="118"/>
      <c r="L69" s="119"/>
      <c r="M69" s="118"/>
      <c r="N69" s="119"/>
      <c r="O69" s="103" t="str">
        <f>UPPER(IF(OR(P113="a",P113="as"),O97,IF(OR(P113="b",P113="bs"),O129,)))</f>
        <v/>
      </c>
      <c r="P69" s="120"/>
      <c r="Q69" s="102"/>
      <c r="R69" s="99"/>
      <c r="S69" s="56"/>
    </row>
    <row r="70" spans="1:19" s="5" customFormat="1" ht="6" customHeight="1">
      <c r="A70" s="112"/>
      <c r="B70" s="113"/>
      <c r="C70" s="113"/>
      <c r="D70" s="114"/>
      <c r="E70" s="114"/>
      <c r="F70" s="115"/>
      <c r="G70" s="115"/>
      <c r="H70" s="116"/>
      <c r="I70" s="115"/>
      <c r="J70" s="117"/>
      <c r="K70" s="118"/>
      <c r="L70" s="119"/>
      <c r="M70" s="121"/>
      <c r="N70" s="122"/>
      <c r="O70" s="123"/>
      <c r="P70" s="124"/>
      <c r="Q70" s="123"/>
      <c r="R70" s="124"/>
      <c r="S70" s="56"/>
    </row>
    <row r="71" spans="1:19" s="6" customFormat="1" ht="10.5" customHeight="1">
      <c r="A71" s="125" t="s">
        <v>112</v>
      </c>
      <c r="B71" s="126"/>
      <c r="C71" s="127"/>
      <c r="D71" s="128" t="s">
        <v>140</v>
      </c>
      <c r="E71" s="128"/>
      <c r="F71" s="129" t="s">
        <v>349</v>
      </c>
      <c r="G71" s="128" t="s">
        <v>140</v>
      </c>
      <c r="H71" s="129" t="s">
        <v>349</v>
      </c>
      <c r="I71" s="130"/>
      <c r="J71" s="129" t="s">
        <v>140</v>
      </c>
      <c r="K71" s="129" t="s">
        <v>350</v>
      </c>
      <c r="L71" s="131"/>
      <c r="M71" s="129" t="s">
        <v>351</v>
      </c>
      <c r="N71" s="132"/>
      <c r="O71" s="133" t="s">
        <v>352</v>
      </c>
      <c r="P71" s="133"/>
      <c r="Q71" s="134"/>
      <c r="R71" s="135"/>
    </row>
    <row r="72" spans="1:19" s="6" customFormat="1" ht="9" customHeight="1">
      <c r="A72" s="136" t="s">
        <v>362</v>
      </c>
      <c r="B72" s="137"/>
      <c r="C72" s="138"/>
      <c r="D72" s="139">
        <v>1</v>
      </c>
      <c r="E72" s="139"/>
      <c r="F72" s="140">
        <f>IF(D72&gt;$R$79,,UPPER(VLOOKUP(D72,'1D ELO (5)'!$A$7:$L$23,2)))</f>
        <v>0</v>
      </c>
      <c r="G72" s="141">
        <v>5</v>
      </c>
      <c r="H72" s="140">
        <f>IF(G72&gt;$R$79,,UPPER(VLOOKUP(G72,'1D ELO (5)'!$A$7:$L$23,2)))</f>
        <v>0</v>
      </c>
      <c r="I72" s="142"/>
      <c r="J72" s="143" t="s">
        <v>146</v>
      </c>
      <c r="K72" s="137"/>
      <c r="L72" s="144"/>
      <c r="M72" s="137"/>
      <c r="N72" s="145"/>
      <c r="O72" s="146" t="s">
        <v>363</v>
      </c>
      <c r="P72" s="147"/>
      <c r="Q72" s="147"/>
      <c r="R72" s="148"/>
    </row>
    <row r="73" spans="1:19" s="6" customFormat="1" ht="9" customHeight="1">
      <c r="A73" s="149" t="s">
        <v>148</v>
      </c>
      <c r="B73" s="150"/>
      <c r="C73" s="151"/>
      <c r="D73" s="139"/>
      <c r="E73" s="139"/>
      <c r="F73" s="140">
        <f>IF(D72&gt;$R$79,,UPPER(VLOOKUP(D72,'1D ELO (5)'!$A$7:$L$23,8)))</f>
        <v>0</v>
      </c>
      <c r="G73" s="141"/>
      <c r="H73" s="140">
        <f>IF(G72&gt;$R$79,,UPPER(VLOOKUP(G72,'1D ELO (5)'!$A$7:$L$23,8)))</f>
        <v>0</v>
      </c>
      <c r="I73" s="142"/>
      <c r="J73" s="143"/>
      <c r="K73" s="140">
        <f>IF(J72&gt;$R$79,,UPPER(VLOOKUP(J72,'1D ELO (5)'!$A$7:$L$23,8)))</f>
        <v>0</v>
      </c>
      <c r="L73" s="144"/>
      <c r="M73" s="137"/>
      <c r="N73" s="145"/>
      <c r="O73" s="150"/>
      <c r="P73" s="152"/>
      <c r="Q73" s="150"/>
      <c r="R73" s="153"/>
    </row>
    <row r="74" spans="1:19" s="6" customFormat="1" ht="9" customHeight="1">
      <c r="A74" s="154"/>
      <c r="B74" s="155"/>
      <c r="C74" s="156"/>
      <c r="D74" s="139">
        <v>2</v>
      </c>
      <c r="E74" s="139"/>
      <c r="F74" s="140">
        <f>IF(D74&gt;$R$79,,UPPER(VLOOKUP(D74,'1D ELO (5)'!$A$7:$L$23,2)))</f>
        <v>0</v>
      </c>
      <c r="G74" s="141">
        <v>6</v>
      </c>
      <c r="H74" s="140">
        <f>IF(G74&gt;$R$79,,UPPER(VLOOKUP(G74,'1D ELO (5)'!$A$7:$L$23,2)))</f>
        <v>0</v>
      </c>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(5)'!$A$7:$L$23,8)))</f>
        <v>0</v>
      </c>
      <c r="G75" s="141"/>
      <c r="H75" s="140">
        <f>IF(G74&gt;$R$79,,UPPER(VLOOKUP(G74,'1D ELO (5)'!$A$7:$L$23,8)))</f>
        <v>0</v>
      </c>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(5)'!$A$7:$L$23,2)))</f>
        <v>0</v>
      </c>
      <c r="G76" s="141">
        <v>7</v>
      </c>
      <c r="H76" s="140">
        <f>IF(G76&gt;$R$79,,UPPER(VLOOKUP(G76,'1D ELO (5)'!$A$7:$L$23,2)))</f>
        <v>0</v>
      </c>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(5)'!$A$7:$L$23,8)))</f>
        <v>0</v>
      </c>
      <c r="G77" s="141"/>
      <c r="H77" s="140">
        <f>IF(G76&gt;$R$79,,UPPER(VLOOKUP(G76,'1D ELO (5)'!$A$7:$L$23,8)))</f>
        <v>0</v>
      </c>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(5)'!$A$7:$L$23,2)))</f>
        <v>0</v>
      </c>
      <c r="G78" s="141">
        <v>8</v>
      </c>
      <c r="H78" s="140">
        <f>IF(G78&gt;$R$79,,UPPER(VLOOKUP(G78,'1D ELO (5)'!$A$7:$L$23,2)))</f>
        <v>0</v>
      </c>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(5)'!$A$7:$L$23,8)))</f>
        <v>0</v>
      </c>
      <c r="G79" s="170"/>
      <c r="H79" s="171">
        <f>IF(G78&gt;$R$79,,UPPER(VLOOKUP(G78,'1D ELO (5)'!$A$7:$L$23,8)))</f>
        <v>0</v>
      </c>
      <c r="I79" s="172"/>
      <c r="J79" s="173"/>
      <c r="K79" s="150"/>
      <c r="L79" s="152"/>
      <c r="M79" s="150"/>
      <c r="N79" s="153"/>
      <c r="O79" s="150">
        <f>R4</f>
        <v>0</v>
      </c>
      <c r="P79" s="152"/>
      <c r="Q79" s="150"/>
      <c r="R79" s="174">
        <f>'1D ELO (5)'!$P$5</f>
        <v>0</v>
      </c>
    </row>
    <row r="80" spans="1:19" s="2" customFormat="1" ht="9.6">
      <c r="A80" s="36"/>
      <c r="B80" s="37" t="s">
        <v>164</v>
      </c>
      <c r="C80" s="37" t="s">
        <v>357</v>
      </c>
      <c r="D80" s="37" t="s">
        <v>358</v>
      </c>
      <c r="E80" s="37" t="s">
        <v>111</v>
      </c>
      <c r="F80" s="38" t="s">
        <v>167</v>
      </c>
      <c r="G80" s="38" t="s">
        <v>114</v>
      </c>
      <c r="H80" s="38"/>
      <c r="I80" s="38" t="s">
        <v>115</v>
      </c>
      <c r="J80" s="38"/>
      <c r="K80" s="37" t="s">
        <v>168</v>
      </c>
      <c r="L80" s="39"/>
      <c r="M80" s="37" t="s">
        <v>273</v>
      </c>
      <c r="N80" s="39"/>
      <c r="O80" s="37" t="s">
        <v>359</v>
      </c>
      <c r="P80" s="39"/>
      <c r="Q80" s="37" t="s">
        <v>360</v>
      </c>
      <c r="R80" s="40"/>
    </row>
    <row r="81" spans="1:21" s="2" customFormat="1" ht="3.75" customHeight="1">
      <c r="A81" s="175"/>
      <c r="B81" s="176"/>
      <c r="C81" s="176"/>
      <c r="D81" s="176"/>
      <c r="E81" s="176"/>
      <c r="F81" s="177"/>
      <c r="G81" s="177"/>
      <c r="H81" s="5"/>
      <c r="I81" s="177"/>
      <c r="J81" s="178"/>
      <c r="K81" s="176"/>
      <c r="L81" s="178"/>
      <c r="M81" s="176"/>
      <c r="N81" s="178"/>
      <c r="O81" s="176"/>
      <c r="P81" s="178"/>
      <c r="Q81" s="176"/>
      <c r="R81" s="179"/>
    </row>
    <row r="82" spans="1:21" s="5" customFormat="1" ht="10.5" customHeight="1">
      <c r="A82" s="46">
        <v>17</v>
      </c>
      <c r="B82" s="47" t="str">
        <f>IF($D82="","",VLOOKUP($D82,'1D ELO (5)'!$A$7:$P$39,14))</f>
        <v/>
      </c>
      <c r="C82" s="47" t="str">
        <f>IF($D82="","",VLOOKUP($D82,'1D ELO (5)'!$A$7:$P$39,15))</f>
        <v/>
      </c>
      <c r="D82" s="48"/>
      <c r="E82" s="92" t="str">
        <f>UPPER(IF($D82="","",VLOOKUP($D82,'1D ELO (5)'!$A$7:$P$39,5)))</f>
        <v/>
      </c>
      <c r="F82" s="93" t="str">
        <f>UPPER(IF($D82="","",VLOOKUP($D82,'1D ELO (5)'!$A$7:$P$39,2)))</f>
        <v/>
      </c>
      <c r="G82" s="93" t="str">
        <f>IF($D82="","",VLOOKUP($D82,'1D ELO (5)'!$A$7:$P$39,3))</f>
        <v/>
      </c>
      <c r="H82" s="94"/>
      <c r="I82" s="93" t="str">
        <f>IF($D82="","",VLOOKUP($D82,'1D ELO (5)'!$A$7:$P$39,4))</f>
        <v/>
      </c>
      <c r="J82" s="52"/>
      <c r="K82" s="53"/>
      <c r="L82" s="54"/>
      <c r="M82" s="53"/>
      <c r="N82" s="54"/>
      <c r="O82" s="53"/>
      <c r="P82" s="54"/>
      <c r="Q82" s="53"/>
      <c r="R82" s="55" t="s">
        <v>364</v>
      </c>
      <c r="S82" s="56"/>
      <c r="U82" s="57" t="e">
        <f>#REF!</f>
        <v>#REF!</v>
      </c>
    </row>
    <row r="83" spans="1:21" s="5" customFormat="1" ht="9.6" customHeight="1">
      <c r="A83" s="58"/>
      <c r="B83" s="59"/>
      <c r="C83" s="59"/>
      <c r="D83" s="59"/>
      <c r="E83" s="92" t="str">
        <f>UPPER(IF($D82="","",VLOOKUP($D82,'1D ELO (5)'!$A$7:$P$33,11)))</f>
        <v/>
      </c>
      <c r="F83" s="93" t="str">
        <f>UPPER(IF($D82="","",VLOOKUP($D82,'1D ELO (5)'!$A$7:$P$33,8)))</f>
        <v/>
      </c>
      <c r="G83" s="93" t="str">
        <f>IF($D82="","",VLOOKUP($D82,'1D ELO (5)'!$A$7:$P$33,9))</f>
        <v/>
      </c>
      <c r="H83" s="94"/>
      <c r="I83" s="93" t="str">
        <f>IF($D82="","",VLOOKUP($D82,'1D ELO (5)'!$A$7:$P$33,10))</f>
        <v/>
      </c>
      <c r="J83" s="60"/>
      <c r="K83" s="61" t="str">
        <f>IF(J83="a",F82,IF(J83="b",F84,""))</f>
        <v/>
      </c>
      <c r="L83" s="54"/>
      <c r="M83" s="53"/>
      <c r="N83" s="54"/>
      <c r="O83" s="53"/>
      <c r="P83" s="54"/>
      <c r="Q83" s="53"/>
      <c r="R83" s="62"/>
      <c r="S83" s="56"/>
      <c r="U83" s="63" t="e">
        <f>#REF!</f>
        <v>#REF!</v>
      </c>
    </row>
    <row r="84" spans="1:21" s="5" customFormat="1" ht="9.6" customHeight="1">
      <c r="A84" s="58"/>
      <c r="B84" s="64"/>
      <c r="C84" s="64"/>
      <c r="D84" s="64"/>
      <c r="E84" s="65"/>
      <c r="F84" s="66"/>
      <c r="G84" s="66"/>
      <c r="I84" s="66"/>
      <c r="J84" s="67"/>
      <c r="K84" s="68" t="str">
        <f>UPPER(IF(OR(J85="a",J85="as"),F82,IF(OR(J85="b",J85="bs"),F86,)))</f>
        <v/>
      </c>
      <c r="L84" s="69"/>
      <c r="M84" s="53"/>
      <c r="N84" s="54"/>
      <c r="O84" s="53"/>
      <c r="P84" s="54"/>
      <c r="Q84" s="53"/>
      <c r="R84" s="62"/>
      <c r="S84" s="56"/>
      <c r="U84" s="63" t="e">
        <f>#REF!</f>
        <v>#REF!</v>
      </c>
    </row>
    <row r="85" spans="1:21" s="5" customFormat="1" ht="9.6" customHeight="1">
      <c r="A85" s="58"/>
      <c r="B85" s="64"/>
      <c r="C85" s="64"/>
      <c r="D85" s="64"/>
      <c r="E85" s="70"/>
      <c r="F85" s="66"/>
      <c r="G85" s="66"/>
      <c r="H85" s="71"/>
      <c r="I85" s="72" t="s">
        <v>173</v>
      </c>
      <c r="J85" s="73"/>
      <c r="K85" s="74" t="str">
        <f>UPPER(IF(OR(J85="a",J85="as"),F83,IF(OR(J85="b",J85="bs"),F87,)))</f>
        <v/>
      </c>
      <c r="L85" s="75"/>
      <c r="M85" s="53"/>
      <c r="N85" s="54"/>
      <c r="O85" s="53"/>
      <c r="P85" s="54"/>
      <c r="Q85" s="53"/>
      <c r="R85" s="62"/>
      <c r="S85" s="56"/>
      <c r="U85" s="63" t="e">
        <f>#REF!</f>
        <v>#REF!</v>
      </c>
    </row>
    <row r="86" spans="1:21" s="5" customFormat="1" ht="9.6" customHeight="1">
      <c r="A86" s="58">
        <v>18</v>
      </c>
      <c r="B86" s="47" t="str">
        <f>IF($D86="","",VLOOKUP($D86,'1D ELO (5)'!$A$7:$P$39,14))</f>
        <v/>
      </c>
      <c r="C86" s="47" t="str">
        <f>IF($D86="","",VLOOKUP($D86,'1D ELO (5)'!$A$7:$P$39,15))</f>
        <v/>
      </c>
      <c r="D86" s="48"/>
      <c r="E86" s="76" t="str">
        <f>UPPER(IF($D86="","",VLOOKUP($D86,'1D ELO (5)'!$A$7:$P$39,5)))</f>
        <v/>
      </c>
      <c r="F86" s="77" t="str">
        <f>UPPER(IF($D86="","",VLOOKUP($D86,'1D ELO (5)'!$A$7:$P$39,2)))</f>
        <v/>
      </c>
      <c r="G86" s="77" t="str">
        <f>IF($D86="","",VLOOKUP($D86,'1D ELO (5)'!$A$7:$P$39,3))</f>
        <v/>
      </c>
      <c r="H86" s="78"/>
      <c r="I86" s="77" t="str">
        <f>IF($D86="","",VLOOKUP($D86,'1D ELO (5)'!$A$7:$P$39,4))</f>
        <v/>
      </c>
      <c r="J86" s="79"/>
      <c r="K86" s="53"/>
      <c r="L86" s="80"/>
      <c r="M86" s="81"/>
      <c r="N86" s="69"/>
      <c r="O86" s="53"/>
      <c r="P86" s="54"/>
      <c r="Q86" s="53"/>
      <c r="R86" s="62"/>
      <c r="S86" s="56"/>
      <c r="U86" s="63" t="e">
        <f>#REF!</f>
        <v>#REF!</v>
      </c>
    </row>
    <row r="87" spans="1:21" s="5" customFormat="1" ht="9.6" customHeight="1">
      <c r="A87" s="58"/>
      <c r="B87" s="59"/>
      <c r="C87" s="59"/>
      <c r="D87" s="59"/>
      <c r="E87" s="76" t="str">
        <f>UPPER(IF($D86="","",VLOOKUP($D86,'1D ELO (5)'!$A$7:$P$33,11)))</f>
        <v/>
      </c>
      <c r="F87" s="77" t="str">
        <f>UPPER(IF($D86="","",VLOOKUP($D86,'1D ELO (5)'!$A$7:$P$33,8)))</f>
        <v/>
      </c>
      <c r="G87" s="77" t="str">
        <f>IF($D86="","",VLOOKUP($D86,'1D ELO (5)'!$A$7:$P$33,9))</f>
        <v/>
      </c>
      <c r="H87" s="78"/>
      <c r="I87" s="77" t="str">
        <f>IF($D86="","",VLOOKUP($D86,'1D ELO (5)'!$A$7:$P$33,10))</f>
        <v/>
      </c>
      <c r="J87" s="60"/>
      <c r="K87" s="53"/>
      <c r="L87" s="80"/>
      <c r="M87" s="82"/>
      <c r="N87" s="83"/>
      <c r="O87" s="53"/>
      <c r="P87" s="54"/>
      <c r="Q87" s="53"/>
      <c r="R87" s="62"/>
      <c r="S87" s="56"/>
      <c r="U87" s="63" t="e">
        <f>#REF!</f>
        <v>#REF!</v>
      </c>
    </row>
    <row r="88" spans="1:21" s="5" customFormat="1" ht="9.6" customHeight="1">
      <c r="A88" s="58"/>
      <c r="B88" s="64"/>
      <c r="C88" s="64"/>
      <c r="D88" s="84"/>
      <c r="E88" s="85"/>
      <c r="F88" s="66"/>
      <c r="G88" s="66"/>
      <c r="H88" s="71"/>
      <c r="I88" s="66"/>
      <c r="J88" s="86"/>
      <c r="K88" s="53"/>
      <c r="L88" s="67"/>
      <c r="M88" s="68" t="str">
        <f>UPPER(IF(OR(L89="a",L89="as"),K84,IF(OR(L89="b",L89="bs"),K92,)))</f>
        <v/>
      </c>
      <c r="N88" s="54"/>
      <c r="O88" s="53"/>
      <c r="P88" s="54"/>
      <c r="Q88" s="53"/>
      <c r="R88" s="62"/>
      <c r="S88" s="56"/>
      <c r="U88" s="63" t="e">
        <f>#REF!</f>
        <v>#REF!</v>
      </c>
    </row>
    <row r="89" spans="1:21" s="5" customFormat="1" ht="9.6" customHeight="1">
      <c r="A89" s="58"/>
      <c r="B89" s="64"/>
      <c r="C89" s="64"/>
      <c r="D89" s="84"/>
      <c r="E89" s="85"/>
      <c r="F89" s="66"/>
      <c r="G89" s="66"/>
      <c r="H89" s="71"/>
      <c r="I89" s="66"/>
      <c r="J89" s="86"/>
      <c r="K89" s="87" t="s">
        <v>173</v>
      </c>
      <c r="L89" s="73"/>
      <c r="M89" s="74" t="str">
        <f>UPPER(IF(OR(L89="a",L89="as"),K85,IF(OR(L89="b",L89="bs"),K93,)))</f>
        <v/>
      </c>
      <c r="N89" s="75"/>
      <c r="O89" s="53"/>
      <c r="P89" s="54"/>
      <c r="Q89" s="53"/>
      <c r="R89" s="62"/>
      <c r="S89" s="56"/>
      <c r="U89" s="63" t="e">
        <f>#REF!</f>
        <v>#REF!</v>
      </c>
    </row>
    <row r="90" spans="1:21" s="5" customFormat="1" ht="9.6" customHeight="1">
      <c r="A90" s="88">
        <v>19</v>
      </c>
      <c r="B90" s="47" t="str">
        <f>IF($D90="","",VLOOKUP($D90,'1D ELO (5)'!$A$7:$P$39,14))</f>
        <v/>
      </c>
      <c r="C90" s="47" t="str">
        <f>IF($D90="","",VLOOKUP($D90,'1D ELO (5)'!$A$7:$P$39,15))</f>
        <v/>
      </c>
      <c r="D90" s="48"/>
      <c r="E90" s="76" t="str">
        <f>UPPER(IF($D90="","",VLOOKUP($D90,'1D ELO (5)'!$A$7:$P$39,5)))</f>
        <v/>
      </c>
      <c r="F90" s="77" t="str">
        <f>UPPER(IF($D90="","",VLOOKUP($D90,'1D ELO (5)'!$A$7:$P$39,2)))</f>
        <v/>
      </c>
      <c r="G90" s="77" t="str">
        <f>IF($D90="","",VLOOKUP($D90,'1D ELO (5)'!$A$7:$P$39,3))</f>
        <v/>
      </c>
      <c r="H90" s="78"/>
      <c r="I90" s="77" t="str">
        <f>IF($D90="","",VLOOKUP($D90,'1D ELO (5)'!$A$7:$P$39,4))</f>
        <v/>
      </c>
      <c r="J90" s="52"/>
      <c r="K90" s="53"/>
      <c r="L90" s="80"/>
      <c r="M90" s="53"/>
      <c r="N90" s="80"/>
      <c r="O90" s="81"/>
      <c r="P90" s="54"/>
      <c r="Q90" s="53"/>
      <c r="R90" s="62"/>
      <c r="S90" s="56"/>
      <c r="U90" s="63" t="e">
        <f>#REF!</f>
        <v>#REF!</v>
      </c>
    </row>
    <row r="91" spans="1:21" s="5" customFormat="1" ht="9.6" customHeight="1">
      <c r="A91" s="58"/>
      <c r="B91" s="59"/>
      <c r="C91" s="59"/>
      <c r="D91" s="59"/>
      <c r="E91" s="76" t="str">
        <f>UPPER(IF($D90="","",VLOOKUP($D90,'1D ELO (5)'!$A$7:$P$33,11)))</f>
        <v/>
      </c>
      <c r="F91" s="77" t="str">
        <f>UPPER(IF($D90="","",VLOOKUP($D90,'1D ELO (5)'!$A$7:$P$33,8)))</f>
        <v/>
      </c>
      <c r="G91" s="77" t="str">
        <f>IF($D90="","",VLOOKUP($D90,'1D ELO (5)'!$A$7:$P$33,9))</f>
        <v/>
      </c>
      <c r="H91" s="78"/>
      <c r="I91" s="77" t="str">
        <f>IF($D90="","",VLOOKUP($D90,'1D ELO (5)'!$A$7:$P$33,10))</f>
        <v/>
      </c>
      <c r="J91" s="60"/>
      <c r="K91" s="61" t="str">
        <f>IF(J91="a",F90,IF(J91="b",F92,""))</f>
        <v/>
      </c>
      <c r="L91" s="80"/>
      <c r="M91" s="53"/>
      <c r="N91" s="80"/>
      <c r="O91" s="53"/>
      <c r="P91" s="54"/>
      <c r="Q91" s="53"/>
      <c r="R91" s="62"/>
      <c r="S91" s="56"/>
      <c r="U91" s="89" t="e">
        <f>#REF!</f>
        <v>#REF!</v>
      </c>
    </row>
    <row r="92" spans="1:21" s="5" customFormat="1" ht="9.6" customHeight="1">
      <c r="A92" s="58"/>
      <c r="B92" s="64"/>
      <c r="C92" s="64"/>
      <c r="D92" s="84"/>
      <c r="E92" s="85"/>
      <c r="F92" s="66"/>
      <c r="G92" s="66"/>
      <c r="H92" s="71"/>
      <c r="I92" s="66"/>
      <c r="J92" s="67"/>
      <c r="K92" s="68" t="str">
        <f>UPPER(IF(OR(J93="a",J93="as"),F90,IF(OR(J93="b",J93="bs"),F94,)))</f>
        <v/>
      </c>
      <c r="L92" s="90"/>
      <c r="M92" s="53"/>
      <c r="N92" s="80"/>
      <c r="O92" s="53"/>
      <c r="P92" s="54"/>
      <c r="Q92" s="53"/>
      <c r="R92" s="62"/>
      <c r="S92" s="56"/>
    </row>
    <row r="93" spans="1:21" s="5" customFormat="1" ht="9.6" customHeight="1">
      <c r="A93" s="58"/>
      <c r="B93" s="64"/>
      <c r="C93" s="64"/>
      <c r="D93" s="84"/>
      <c r="E93" s="85"/>
      <c r="F93" s="66"/>
      <c r="G93" s="66"/>
      <c r="H93" s="71"/>
      <c r="I93" s="72" t="s">
        <v>173</v>
      </c>
      <c r="J93" s="73"/>
      <c r="K93" s="74" t="str">
        <f>UPPER(IF(OR(J93="a",J93="as"),F91,IF(OR(J93="b",J93="bs"),F95,)))</f>
        <v/>
      </c>
      <c r="L93" s="60"/>
      <c r="M93" s="53"/>
      <c r="N93" s="80"/>
      <c r="O93" s="53"/>
      <c r="P93" s="54"/>
      <c r="Q93" s="53"/>
      <c r="R93" s="62"/>
      <c r="S93" s="56"/>
    </row>
    <row r="94" spans="1:21" s="5" customFormat="1" ht="9.6" customHeight="1">
      <c r="A94" s="58">
        <v>20</v>
      </c>
      <c r="B94" s="47" t="str">
        <f>IF($D94="","",VLOOKUP($D94,'1D ELO (5)'!$A$7:$P$39,14))</f>
        <v/>
      </c>
      <c r="C94" s="47" t="str">
        <f>IF($D94="","",VLOOKUP($D94,'1D ELO (5)'!$A$7:$P$39,15))</f>
        <v/>
      </c>
      <c r="D94" s="48"/>
      <c r="E94" s="76" t="str">
        <f>UPPER(IF($D94="","",VLOOKUP($D94,'1D ELO (5)'!$A$7:$P$39,5)))</f>
        <v/>
      </c>
      <c r="F94" s="77" t="str">
        <f>UPPER(IF($D94="","",VLOOKUP($D94,'1D ELO (5)'!$A$7:$P$39,2)))</f>
        <v/>
      </c>
      <c r="G94" s="77" t="str">
        <f>IF($D94="","",VLOOKUP($D94,'1D ELO (5)'!$A$7:$P$39,3))</f>
        <v/>
      </c>
      <c r="H94" s="78"/>
      <c r="I94" s="77" t="str">
        <f>IF($D94="","",VLOOKUP($D94,'1D ELO (5)'!$A$7:$P$39,4))</f>
        <v/>
      </c>
      <c r="J94" s="79"/>
      <c r="K94" s="53"/>
      <c r="L94" s="54"/>
      <c r="M94" s="81"/>
      <c r="N94" s="90"/>
      <c r="O94" s="53"/>
      <c r="P94" s="54"/>
      <c r="Q94" s="53"/>
      <c r="R94" s="62"/>
      <c r="S94" s="56"/>
    </row>
    <row r="95" spans="1:21" s="5" customFormat="1" ht="9.6" customHeight="1">
      <c r="A95" s="58"/>
      <c r="B95" s="59"/>
      <c r="C95" s="59"/>
      <c r="D95" s="59"/>
      <c r="E95" s="76" t="str">
        <f>UPPER(IF($D94="","",VLOOKUP($D94,'1D ELO (5)'!$A$7:$P$33,11)))</f>
        <v/>
      </c>
      <c r="F95" s="77" t="str">
        <f>UPPER(IF($D94="","",VLOOKUP($D94,'1D ELO (5)'!$A$7:$P$33,8)))</f>
        <v/>
      </c>
      <c r="G95" s="77" t="str">
        <f>IF($D94="","",VLOOKUP($D94,'1D ELO (5)'!$A$7:$P$33,9))</f>
        <v/>
      </c>
      <c r="H95" s="78"/>
      <c r="I95" s="77" t="str">
        <f>IF($D94="","",VLOOKUP($D94,'1D ELO (5)'!$A$7:$P$33,10))</f>
        <v/>
      </c>
      <c r="J95" s="60"/>
      <c r="K95" s="53"/>
      <c r="L95" s="54"/>
      <c r="M95" s="82"/>
      <c r="N95" s="91"/>
      <c r="O95" s="53"/>
      <c r="P95" s="54"/>
      <c r="Q95" s="53"/>
      <c r="R95" s="62"/>
      <c r="S95" s="56"/>
    </row>
    <row r="96" spans="1:21" s="5" customFormat="1" ht="9.6" customHeight="1">
      <c r="A96" s="58"/>
      <c r="B96" s="64"/>
      <c r="C96" s="64"/>
      <c r="D96" s="64"/>
      <c r="E96" s="70"/>
      <c r="F96" s="66"/>
      <c r="G96" s="66"/>
      <c r="H96" s="71"/>
      <c r="I96" s="66"/>
      <c r="J96" s="86"/>
      <c r="K96" s="53"/>
      <c r="L96" s="54"/>
      <c r="M96" s="53"/>
      <c r="N96" s="67"/>
      <c r="O96" s="68" t="str">
        <f>UPPER(IF(OR(N97="a",N97="as"),M88,IF(OR(N97="b",N97="bs"),M104,)))</f>
        <v/>
      </c>
      <c r="P96" s="54"/>
      <c r="Q96" s="53"/>
      <c r="R96" s="62"/>
      <c r="S96" s="56"/>
    </row>
    <row r="97" spans="1:19" s="5" customFormat="1" ht="9.6" customHeight="1">
      <c r="A97" s="58"/>
      <c r="B97" s="64"/>
      <c r="C97" s="64"/>
      <c r="D97" s="64"/>
      <c r="E97" s="70"/>
      <c r="F97" s="66"/>
      <c r="G97" s="66"/>
      <c r="H97" s="71"/>
      <c r="I97" s="66"/>
      <c r="J97" s="86"/>
      <c r="K97" s="53"/>
      <c r="L97" s="54"/>
      <c r="M97" s="87" t="s">
        <v>173</v>
      </c>
      <c r="N97" s="73"/>
      <c r="O97" s="74" t="str">
        <f>UPPER(IF(OR(N97="a",N97="as"),M89,IF(OR(N97="b",N97="bs"),M105,)))</f>
        <v/>
      </c>
      <c r="P97" s="75"/>
      <c r="Q97" s="53"/>
      <c r="R97" s="62"/>
      <c r="S97" s="56"/>
    </row>
    <row r="98" spans="1:19" s="5" customFormat="1" ht="9.6" customHeight="1">
      <c r="A98" s="58">
        <v>21</v>
      </c>
      <c r="B98" s="47" t="str">
        <f>IF($D98="","",VLOOKUP($D98,'1D ELO (5)'!$A$7:$P$39,14))</f>
        <v/>
      </c>
      <c r="C98" s="47" t="str">
        <f>IF($D98="","",VLOOKUP($D98,'1D ELO (5)'!$A$7:$P$39,15))</f>
        <v/>
      </c>
      <c r="D98" s="48"/>
      <c r="E98" s="76" t="str">
        <f>UPPER(IF($D98="","",VLOOKUP($D98,'1D ELO (5)'!$A$7:$P$39,5)))</f>
        <v/>
      </c>
      <c r="F98" s="77" t="str">
        <f>UPPER(IF($D98="","",VLOOKUP($D98,'1D ELO (5)'!$A$7:$P$39,2)))</f>
        <v/>
      </c>
      <c r="G98" s="77" t="str">
        <f>IF($D98="","",VLOOKUP($D98,'1D ELO (5)'!$A$7:$P$39,3))</f>
        <v/>
      </c>
      <c r="H98" s="78"/>
      <c r="I98" s="77" t="str">
        <f>IF($D98="","",VLOOKUP($D98,'1D ELO (5)'!$A$7:$P$39,4))</f>
        <v/>
      </c>
      <c r="J98" s="52"/>
      <c r="K98" s="53"/>
      <c r="L98" s="54"/>
      <c r="M98" s="53"/>
      <c r="N98" s="80"/>
      <c r="O98" s="53"/>
      <c r="P98" s="80"/>
      <c r="Q98" s="53"/>
      <c r="R98" s="62"/>
      <c r="S98" s="56"/>
    </row>
    <row r="99" spans="1:19" s="5" customFormat="1" ht="9.6" customHeight="1">
      <c r="A99" s="58"/>
      <c r="B99" s="59"/>
      <c r="C99" s="59"/>
      <c r="D99" s="59"/>
      <c r="E99" s="76" t="str">
        <f>UPPER(IF($D98="","",VLOOKUP($D98,'1D ELO (5)'!$A$7:$P$33,11)))</f>
        <v/>
      </c>
      <c r="F99" s="77" t="str">
        <f>UPPER(IF($D98="","",VLOOKUP($D98,'1D ELO (5)'!$A$7:$P$33,8)))</f>
        <v/>
      </c>
      <c r="G99" s="77" t="str">
        <f>IF($D98="","",VLOOKUP($D98,'1D ELO (5)'!$A$7:$P$33,9))</f>
        <v/>
      </c>
      <c r="H99" s="78"/>
      <c r="I99" s="77" t="str">
        <f>IF($D98="","",VLOOKUP($D98,'1D ELO (5)'!$A$7:$P$33,10))</f>
        <v/>
      </c>
      <c r="J99" s="60"/>
      <c r="K99" s="61" t="str">
        <f>IF(J99="a",F98,IF(J99="b",F100,""))</f>
        <v/>
      </c>
      <c r="L99" s="54"/>
      <c r="M99" s="53"/>
      <c r="N99" s="80"/>
      <c r="O99" s="53"/>
      <c r="P99" s="80"/>
      <c r="Q99" s="53"/>
      <c r="R99" s="62"/>
      <c r="S99" s="56"/>
    </row>
    <row r="100" spans="1:19" s="5" customFormat="1" ht="9.6" customHeight="1">
      <c r="A100" s="58"/>
      <c r="B100" s="64"/>
      <c r="C100" s="64"/>
      <c r="D100" s="64"/>
      <c r="E100" s="70"/>
      <c r="F100" s="66"/>
      <c r="G100" s="66"/>
      <c r="H100" s="71"/>
      <c r="I100" s="66"/>
      <c r="J100" s="67"/>
      <c r="K100" s="68" t="str">
        <f>UPPER(IF(OR(J101="a",J101="as"),F98,IF(OR(J101="b",J101="bs"),F102,)))</f>
        <v/>
      </c>
      <c r="L100" s="69"/>
      <c r="M100" s="53"/>
      <c r="N100" s="80"/>
      <c r="O100" s="53"/>
      <c r="P100" s="80"/>
      <c r="Q100" s="53"/>
      <c r="R100" s="62"/>
      <c r="S100" s="56"/>
    </row>
    <row r="101" spans="1:19" s="5" customFormat="1" ht="9.6" customHeight="1">
      <c r="A101" s="58"/>
      <c r="B101" s="64"/>
      <c r="C101" s="64"/>
      <c r="D101" s="64"/>
      <c r="E101" s="70"/>
      <c r="F101" s="66"/>
      <c r="G101" s="66"/>
      <c r="H101" s="71"/>
      <c r="I101" s="72" t="s">
        <v>173</v>
      </c>
      <c r="J101" s="73"/>
      <c r="K101" s="74" t="str">
        <f>UPPER(IF(OR(J101="a",J101="as"),F99,IF(OR(J101="b",J101="bs"),F103,)))</f>
        <v/>
      </c>
      <c r="L101" s="75"/>
      <c r="M101" s="53"/>
      <c r="N101" s="80"/>
      <c r="O101" s="53"/>
      <c r="P101" s="80"/>
      <c r="Q101" s="53"/>
      <c r="R101" s="62"/>
      <c r="S101" s="56"/>
    </row>
    <row r="102" spans="1:19" s="5" customFormat="1" ht="9.6" customHeight="1">
      <c r="A102" s="58">
        <v>22</v>
      </c>
      <c r="B102" s="47" t="str">
        <f>IF($D102="","",VLOOKUP($D102,'1D ELO (5)'!$A$7:$P$39,14))</f>
        <v/>
      </c>
      <c r="C102" s="47" t="str">
        <f>IF($D102="","",VLOOKUP($D102,'1D ELO (5)'!$A$7:$P$39,15))</f>
        <v/>
      </c>
      <c r="D102" s="48"/>
      <c r="E102" s="76" t="str">
        <f>UPPER(IF($D102="","",VLOOKUP($D102,'1D ELO (5)'!$A$7:$P$39,5)))</f>
        <v/>
      </c>
      <c r="F102" s="77" t="str">
        <f>UPPER(IF($D102="","",VLOOKUP($D102,'1D ELO (5)'!$A$7:$P$39,2)))</f>
        <v/>
      </c>
      <c r="G102" s="77" t="str">
        <f>IF($D102="","",VLOOKUP($D102,'1D ELO (5)'!$A$7:$P$39,3))</f>
        <v/>
      </c>
      <c r="H102" s="78"/>
      <c r="I102" s="77" t="str">
        <f>IF($D102="","",VLOOKUP($D102,'1D ELO (5)'!$A$7:$P$39,4))</f>
        <v/>
      </c>
      <c r="J102" s="79"/>
      <c r="K102" s="53"/>
      <c r="L102" s="80"/>
      <c r="M102" s="81"/>
      <c r="N102" s="90"/>
      <c r="O102" s="53"/>
      <c r="P102" s="80"/>
      <c r="Q102" s="53"/>
      <c r="R102" s="62"/>
      <c r="S102" s="56"/>
    </row>
    <row r="103" spans="1:19" s="5" customFormat="1" ht="9.6" customHeight="1">
      <c r="A103" s="58"/>
      <c r="B103" s="59"/>
      <c r="C103" s="59"/>
      <c r="D103" s="59"/>
      <c r="E103" s="76" t="str">
        <f>UPPER(IF($D102="","",VLOOKUP($D102,'1D ELO (5)'!$A$7:$P$33,11)))</f>
        <v/>
      </c>
      <c r="F103" s="77" t="str">
        <f>UPPER(IF($D102="","",VLOOKUP($D102,'1D ELO (5)'!$A$7:$P$33,8)))</f>
        <v/>
      </c>
      <c r="G103" s="77" t="str">
        <f>IF($D102="","",VLOOKUP($D102,'1D ELO (5)'!$A$7:$P$33,9))</f>
        <v/>
      </c>
      <c r="H103" s="78"/>
      <c r="I103" s="77" t="str">
        <f>IF($D102="","",VLOOKUP($D102,'1D ELO (5)'!$A$7:$P$33,10))</f>
        <v/>
      </c>
      <c r="J103" s="60"/>
      <c r="K103" s="53"/>
      <c r="L103" s="80"/>
      <c r="M103" s="82"/>
      <c r="N103" s="91"/>
      <c r="O103" s="53"/>
      <c r="P103" s="80"/>
      <c r="Q103" s="53"/>
      <c r="R103" s="62"/>
      <c r="S103" s="56"/>
    </row>
    <row r="104" spans="1:19" s="5" customFormat="1" ht="9.6" customHeight="1">
      <c r="A104" s="58"/>
      <c r="B104" s="64"/>
      <c r="C104" s="64"/>
      <c r="D104" s="84"/>
      <c r="E104" s="85"/>
      <c r="F104" s="66"/>
      <c r="G104" s="66"/>
      <c r="H104" s="71"/>
      <c r="I104" s="66"/>
      <c r="J104" s="86"/>
      <c r="K104" s="53"/>
      <c r="L104" s="67"/>
      <c r="M104" s="68" t="str">
        <f>UPPER(IF(OR(L105="a",L105="as"),K100,IF(OR(L105="b",L105="bs"),K108,)))</f>
        <v/>
      </c>
      <c r="N104" s="80"/>
      <c r="O104" s="53"/>
      <c r="P104" s="80"/>
      <c r="Q104" s="53"/>
      <c r="R104" s="62"/>
      <c r="S104" s="56"/>
    </row>
    <row r="105" spans="1:19" s="5" customFormat="1" ht="9.6" customHeight="1">
      <c r="A105" s="58"/>
      <c r="B105" s="64"/>
      <c r="C105" s="64"/>
      <c r="D105" s="84"/>
      <c r="E105" s="85"/>
      <c r="F105" s="66"/>
      <c r="G105" s="66"/>
      <c r="H105" s="71"/>
      <c r="I105" s="66"/>
      <c r="J105" s="86"/>
      <c r="K105" s="87" t="s">
        <v>173</v>
      </c>
      <c r="L105" s="73"/>
      <c r="M105" s="74" t="str">
        <f>UPPER(IF(OR(L105="a",L105="as"),K101,IF(OR(L105="b",L105="bs"),K109,)))</f>
        <v/>
      </c>
      <c r="N105" s="60"/>
      <c r="O105" s="53"/>
      <c r="P105" s="80"/>
      <c r="Q105" s="53"/>
      <c r="R105" s="62"/>
      <c r="S105" s="56"/>
    </row>
    <row r="106" spans="1:19" s="5" customFormat="1" ht="9.6" customHeight="1">
      <c r="A106" s="88">
        <v>23</v>
      </c>
      <c r="B106" s="47" t="str">
        <f>IF($D106="","",VLOOKUP($D106,'1D ELO (5)'!$A$7:$P$39,14))</f>
        <v/>
      </c>
      <c r="C106" s="47" t="str">
        <f>IF($D106="","",VLOOKUP($D106,'1D ELO (5)'!$A$7:$P$39,15))</f>
        <v/>
      </c>
      <c r="D106" s="48"/>
      <c r="E106" s="76" t="str">
        <f>UPPER(IF($D106="","",VLOOKUP($D106,'1D ELO (5)'!$A$7:$P$39,5)))</f>
        <v/>
      </c>
      <c r="F106" s="77" t="str">
        <f>UPPER(IF($D106="","",VLOOKUP($D106,'1D ELO (5)'!$A$7:$P$39,2)))</f>
        <v/>
      </c>
      <c r="G106" s="77" t="str">
        <f>IF($D106="","",VLOOKUP($D106,'1D ELO (5)'!$A$7:$P$39,3))</f>
        <v/>
      </c>
      <c r="H106" s="78"/>
      <c r="I106" s="77" t="str">
        <f>IF($D106="","",VLOOKUP($D106,'1D ELO (5)'!$A$7:$P$39,4))</f>
        <v/>
      </c>
      <c r="J106" s="52"/>
      <c r="K106" s="53"/>
      <c r="L106" s="80"/>
      <c r="M106" s="53"/>
      <c r="N106" s="54"/>
      <c r="O106" s="81"/>
      <c r="P106" s="80"/>
      <c r="Q106" s="53"/>
      <c r="R106" s="62"/>
      <c r="S106" s="56"/>
    </row>
    <row r="107" spans="1:19" s="5" customFormat="1" ht="9.6" customHeight="1">
      <c r="A107" s="58"/>
      <c r="B107" s="59"/>
      <c r="C107" s="59"/>
      <c r="D107" s="59"/>
      <c r="E107" s="76" t="str">
        <f>UPPER(IF($D106="","",VLOOKUP($D106,'1D ELO (5)'!$A$7:$P$33,11)))</f>
        <v/>
      </c>
      <c r="F107" s="77" t="str">
        <f>UPPER(IF($D106="","",VLOOKUP($D106,'1D ELO (5)'!$A$7:$P$33,8)))</f>
        <v/>
      </c>
      <c r="G107" s="77" t="str">
        <f>IF($D106="","",VLOOKUP($D106,'1D ELO (5)'!$A$7:$P$33,9))</f>
        <v/>
      </c>
      <c r="H107" s="78"/>
      <c r="I107" s="77" t="str">
        <f>IF($D106="","",VLOOKUP($D106,'1D ELO (5)'!$A$7:$P$33,10))</f>
        <v/>
      </c>
      <c r="J107" s="60"/>
      <c r="K107" s="61" t="str">
        <f>IF(J107="a",F106,IF(J107="b",F108,""))</f>
        <v/>
      </c>
      <c r="L107" s="80"/>
      <c r="M107" s="53"/>
      <c r="N107" s="54"/>
      <c r="O107" s="53"/>
      <c r="P107" s="80"/>
      <c r="Q107" s="53"/>
      <c r="R107" s="62"/>
      <c r="S107" s="56"/>
    </row>
    <row r="108" spans="1:19" s="5" customFormat="1" ht="9.6" customHeight="1">
      <c r="A108" s="58"/>
      <c r="B108" s="64"/>
      <c r="C108" s="64"/>
      <c r="D108" s="84"/>
      <c r="E108" s="85"/>
      <c r="F108" s="66"/>
      <c r="G108" s="66"/>
      <c r="H108" s="71"/>
      <c r="I108" s="66"/>
      <c r="J108" s="67"/>
      <c r="K108" s="68" t="str">
        <f>UPPER(IF(OR(J109="a",J109="as"),F106,IF(OR(J109="b",J109="bs"),F110,)))</f>
        <v/>
      </c>
      <c r="L108" s="90"/>
      <c r="M108" s="53"/>
      <c r="N108" s="54"/>
      <c r="O108" s="53"/>
      <c r="P108" s="80"/>
      <c r="Q108" s="53"/>
      <c r="R108" s="62"/>
      <c r="S108" s="56"/>
    </row>
    <row r="109" spans="1:19" s="5" customFormat="1" ht="9.6" customHeight="1">
      <c r="A109" s="58"/>
      <c r="B109" s="64"/>
      <c r="C109" s="64"/>
      <c r="D109" s="84"/>
      <c r="E109" s="85"/>
      <c r="F109" s="66"/>
      <c r="G109" s="66"/>
      <c r="H109" s="71"/>
      <c r="I109" s="72" t="s">
        <v>173</v>
      </c>
      <c r="J109" s="73"/>
      <c r="K109" s="74" t="str">
        <f>UPPER(IF(OR(J109="a",J109="as"),F107,IF(OR(J109="b",J109="bs"),F111,)))</f>
        <v/>
      </c>
      <c r="L109" s="60"/>
      <c r="M109" s="53"/>
      <c r="N109" s="54"/>
      <c r="O109" s="53"/>
      <c r="P109" s="80"/>
      <c r="Q109" s="53"/>
      <c r="R109" s="62"/>
      <c r="S109" s="56"/>
    </row>
    <row r="110" spans="1:19" s="5" customFormat="1" ht="9.6" customHeight="1">
      <c r="A110" s="46">
        <v>24</v>
      </c>
      <c r="B110" s="47" t="str">
        <f>IF($D110="","",VLOOKUP($D110,'1D ELO (5)'!$A$7:$P$39,14))</f>
        <v/>
      </c>
      <c r="C110" s="47" t="str">
        <f>IF($D110="","",VLOOKUP($D110,'1D ELO (5)'!$A$7:$P$39,15))</f>
        <v/>
      </c>
      <c r="D110" s="48"/>
      <c r="E110" s="92" t="str">
        <f>UPPER(IF($D110="","",VLOOKUP($D110,'1D ELO (5)'!$A$7:$P$39,5)))</f>
        <v/>
      </c>
      <c r="F110" s="93" t="str">
        <f>UPPER(IF($D110="","",VLOOKUP($D110,'1D ELO (5)'!$A$7:$P$39,2)))</f>
        <v/>
      </c>
      <c r="G110" s="93" t="str">
        <f>IF($D110="","",VLOOKUP($D110,'1D ELO (5)'!$A$7:$P$39,3))</f>
        <v/>
      </c>
      <c r="H110" s="94"/>
      <c r="I110" s="93" t="str">
        <f>IF($D110="","",VLOOKUP($D110,'1D ELO (5)'!$A$7:$P$39,4))</f>
        <v/>
      </c>
      <c r="J110" s="79"/>
      <c r="K110" s="53"/>
      <c r="L110" s="54"/>
      <c r="M110" s="81"/>
      <c r="N110" s="69"/>
      <c r="O110" s="53"/>
      <c r="P110" s="80"/>
      <c r="Q110" s="53"/>
      <c r="R110" s="62"/>
      <c r="S110" s="56"/>
    </row>
    <row r="111" spans="1:19" s="5" customFormat="1" ht="9.6" customHeight="1">
      <c r="A111" s="58"/>
      <c r="B111" s="59"/>
      <c r="C111" s="59"/>
      <c r="D111" s="59"/>
      <c r="E111" s="92" t="str">
        <f>UPPER(IF($D110="","",VLOOKUP($D110,'1D ELO (5)'!$A$7:$P$33,11)))</f>
        <v/>
      </c>
      <c r="F111" s="93" t="str">
        <f>UPPER(IF($D110="","",VLOOKUP($D110,'1D ELO (5)'!$A$7:$P$33,8)))</f>
        <v/>
      </c>
      <c r="G111" s="93" t="str">
        <f>IF($D110="","",VLOOKUP($D110,'1D ELO (5)'!$A$7:$P$33,9))</f>
        <v/>
      </c>
      <c r="H111" s="94"/>
      <c r="I111" s="93" t="str">
        <f>IF($D110="","",VLOOKUP($D110,'1D ELO (5)'!$A$7:$P$33,10))</f>
        <v/>
      </c>
      <c r="J111" s="60"/>
      <c r="K111" s="53"/>
      <c r="L111" s="54"/>
      <c r="M111" s="82"/>
      <c r="N111" s="83"/>
      <c r="O111" s="53"/>
      <c r="P111" s="80"/>
      <c r="Q111" s="53"/>
      <c r="R111" s="62"/>
      <c r="S111" s="56"/>
    </row>
    <row r="112" spans="1:19" s="5" customFormat="1" ht="9.6" customHeight="1">
      <c r="A112" s="58"/>
      <c r="B112" s="64"/>
      <c r="C112" s="64"/>
      <c r="D112" s="84"/>
      <c r="E112" s="85"/>
      <c r="F112" s="66"/>
      <c r="G112" s="66"/>
      <c r="H112" s="71"/>
      <c r="I112" s="66"/>
      <c r="J112" s="86"/>
      <c r="K112" s="53"/>
      <c r="L112" s="54"/>
      <c r="M112" s="53"/>
      <c r="N112" s="54"/>
      <c r="O112" s="54"/>
      <c r="P112" s="67"/>
      <c r="Q112" s="68" t="str">
        <f>UPPER(IF(OR(P113="a",P113="as"),O96,IF(OR(P113="b",P113="bs"),O128,)))</f>
        <v/>
      </c>
      <c r="R112" s="95"/>
      <c r="S112" s="56"/>
    </row>
    <row r="113" spans="1:19" s="5" customFormat="1" ht="9.6" customHeight="1">
      <c r="A113" s="58"/>
      <c r="B113" s="64"/>
      <c r="C113" s="64"/>
      <c r="D113" s="84"/>
      <c r="E113" s="85"/>
      <c r="F113" s="66"/>
      <c r="G113" s="66"/>
      <c r="H113" s="71"/>
      <c r="I113" s="66"/>
      <c r="J113" s="86"/>
      <c r="K113" s="53"/>
      <c r="L113" s="54"/>
      <c r="M113" s="53"/>
      <c r="N113" s="54"/>
      <c r="O113" s="87" t="s">
        <v>173</v>
      </c>
      <c r="P113" s="73"/>
      <c r="Q113" s="74" t="str">
        <f>UPPER(IF(OR(P113="a",P113="as"),O97,IF(OR(P113="b",P113="bs"),O129,)))</f>
        <v/>
      </c>
      <c r="R113" s="96"/>
      <c r="S113" s="56"/>
    </row>
    <row r="114" spans="1:19" s="5" customFormat="1" ht="9.6" customHeight="1">
      <c r="A114" s="46">
        <v>25</v>
      </c>
      <c r="B114" s="47" t="str">
        <f>IF($D114="","",VLOOKUP($D114,'1D ELO (5)'!$A$7:$P$39,14))</f>
        <v/>
      </c>
      <c r="C114" s="47" t="str">
        <f>IF($D114="","",VLOOKUP($D114,'1D ELO (5)'!$A$7:$P$39,15))</f>
        <v/>
      </c>
      <c r="D114" s="48"/>
      <c r="E114" s="92" t="str">
        <f>UPPER(IF($D114="","",VLOOKUP($D114,'1D ELO (5)'!$A$7:$P$39,5)))</f>
        <v/>
      </c>
      <c r="F114" s="93" t="str">
        <f>UPPER(IF($D114="","",VLOOKUP($D114,'1D ELO (5)'!$A$7:$P$39,2)))</f>
        <v/>
      </c>
      <c r="G114" s="93" t="str">
        <f>IF($D114="","",VLOOKUP($D114,'1D ELO (5)'!$A$7:$P$39,3))</f>
        <v/>
      </c>
      <c r="H114" s="94"/>
      <c r="I114" s="93" t="str">
        <f>IF($D114="","",VLOOKUP($D114,'1D ELO (5)'!$A$7:$P$39,4))</f>
        <v/>
      </c>
      <c r="J114" s="52"/>
      <c r="K114" s="53"/>
      <c r="L114" s="54"/>
      <c r="M114" s="53"/>
      <c r="N114" s="54"/>
      <c r="O114" s="53"/>
      <c r="P114" s="80"/>
      <c r="Q114" s="81"/>
      <c r="R114" s="62"/>
      <c r="S114" s="56"/>
    </row>
    <row r="115" spans="1:19" s="5" customFormat="1" ht="9.6" customHeight="1">
      <c r="A115" s="58"/>
      <c r="B115" s="59"/>
      <c r="C115" s="59"/>
      <c r="D115" s="59"/>
      <c r="E115" s="92" t="str">
        <f>UPPER(IF($D114="","",VLOOKUP($D114,'1D ELO (5)'!$A$7:$P$33,11)))</f>
        <v/>
      </c>
      <c r="F115" s="93" t="str">
        <f>UPPER(IF($D114="","",VLOOKUP($D114,'1D ELO (5)'!$A$7:$P$33,8)))</f>
        <v/>
      </c>
      <c r="G115" s="93" t="str">
        <f>IF($D114="","",VLOOKUP($D114,'1D ELO (5)'!$A$7:$P$33,9))</f>
        <v/>
      </c>
      <c r="H115" s="94"/>
      <c r="I115" s="93" t="str">
        <f>IF($D114="","",VLOOKUP($D114,'1D ELO (5)'!$A$7:$P$33,10))</f>
        <v/>
      </c>
      <c r="J115" s="60"/>
      <c r="K115" s="61" t="str">
        <f>IF(J115="a",F114,IF(J115="b",F116,""))</f>
        <v/>
      </c>
      <c r="L115" s="54"/>
      <c r="M115" s="53"/>
      <c r="N115" s="54"/>
      <c r="O115" s="53"/>
      <c r="P115" s="80"/>
      <c r="Q115" s="82"/>
      <c r="R115" s="97"/>
      <c r="S115" s="56"/>
    </row>
    <row r="116" spans="1:19" s="5" customFormat="1" ht="9.6" customHeight="1">
      <c r="A116" s="58"/>
      <c r="B116" s="64"/>
      <c r="C116" s="64"/>
      <c r="D116" s="84"/>
      <c r="E116" s="85"/>
      <c r="F116" s="66"/>
      <c r="G116" s="66"/>
      <c r="H116" s="71"/>
      <c r="I116" s="66"/>
      <c r="J116" s="67"/>
      <c r="K116" s="68" t="str">
        <f>UPPER(IF(OR(J117="a",J117="as"),F114,IF(OR(J117="b",J117="bs"),F118,)))</f>
        <v/>
      </c>
      <c r="L116" s="69"/>
      <c r="M116" s="53"/>
      <c r="N116" s="54"/>
      <c r="O116" s="53"/>
      <c r="P116" s="80"/>
      <c r="Q116" s="53"/>
      <c r="R116" s="62"/>
      <c r="S116" s="56"/>
    </row>
    <row r="117" spans="1:19" s="5" customFormat="1" ht="9.6" customHeight="1">
      <c r="A117" s="58"/>
      <c r="B117" s="64"/>
      <c r="C117" s="64"/>
      <c r="D117" s="84"/>
      <c r="E117" s="85"/>
      <c r="F117" s="66"/>
      <c r="G117" s="66"/>
      <c r="H117" s="71"/>
      <c r="I117" s="72" t="s">
        <v>173</v>
      </c>
      <c r="J117" s="73"/>
      <c r="K117" s="74" t="str">
        <f>UPPER(IF(OR(J117="a",J117="as"),F115,IF(OR(J117="b",J117="bs"),F119,)))</f>
        <v/>
      </c>
      <c r="L117" s="75"/>
      <c r="M117" s="53"/>
      <c r="N117" s="54"/>
      <c r="O117" s="53"/>
      <c r="P117" s="80"/>
      <c r="Q117" s="53"/>
      <c r="R117" s="62"/>
      <c r="S117" s="56"/>
    </row>
    <row r="118" spans="1:19" s="5" customFormat="1" ht="9.6" customHeight="1">
      <c r="A118" s="58">
        <v>26</v>
      </c>
      <c r="B118" s="47" t="str">
        <f>IF($D118="","",VLOOKUP($D118,'1D ELO (5)'!$A$7:$P$39,14))</f>
        <v/>
      </c>
      <c r="C118" s="47" t="str">
        <f>IF($D118="","",VLOOKUP($D118,'1D ELO (5)'!$A$7:$P$39,15))</f>
        <v/>
      </c>
      <c r="D118" s="48"/>
      <c r="E118" s="76" t="str">
        <f>UPPER(IF($D118="","",VLOOKUP($D118,'1D ELO (5)'!$A$7:$P$39,5)))</f>
        <v/>
      </c>
      <c r="F118" s="77" t="str">
        <f>UPPER(IF($D118="","",VLOOKUP($D118,'1D ELO (5)'!$A$7:$P$39,2)))</f>
        <v/>
      </c>
      <c r="G118" s="77" t="str">
        <f>IF($D118="","",VLOOKUP($D118,'1D ELO (5)'!$A$7:$P$39,3))</f>
        <v/>
      </c>
      <c r="H118" s="78"/>
      <c r="I118" s="77" t="str">
        <f>IF($D118="","",VLOOKUP($D118,'1D ELO (5)'!$A$7:$P$39,4))</f>
        <v/>
      </c>
      <c r="J118" s="79"/>
      <c r="K118" s="53"/>
      <c r="L118" s="80"/>
      <c r="M118" s="81"/>
      <c r="N118" s="69"/>
      <c r="O118" s="53"/>
      <c r="P118" s="80"/>
      <c r="Q118" s="53"/>
      <c r="R118" s="62"/>
      <c r="S118" s="56"/>
    </row>
    <row r="119" spans="1:19" s="5" customFormat="1" ht="9.6" customHeight="1">
      <c r="A119" s="58"/>
      <c r="B119" s="59"/>
      <c r="C119" s="59"/>
      <c r="D119" s="59"/>
      <c r="E119" s="76" t="str">
        <f>UPPER(IF($D118="","",VLOOKUP($D118,'1D ELO (5)'!$A$7:$P$33,11)))</f>
        <v/>
      </c>
      <c r="F119" s="77" t="str">
        <f>UPPER(IF($D118="","",VLOOKUP($D118,'1D ELO (5)'!$A$7:$P$33,8)))</f>
        <v/>
      </c>
      <c r="G119" s="77" t="str">
        <f>IF($D118="","",VLOOKUP($D118,'1D ELO (5)'!$A$7:$P$33,9))</f>
        <v/>
      </c>
      <c r="H119" s="78"/>
      <c r="I119" s="77" t="str">
        <f>IF($D118="","",VLOOKUP($D118,'1D ELO (5)'!$A$7:$P$33,10))</f>
        <v/>
      </c>
      <c r="J119" s="60"/>
      <c r="K119" s="53"/>
      <c r="L119" s="80"/>
      <c r="M119" s="82"/>
      <c r="N119" s="83"/>
      <c r="O119" s="53"/>
      <c r="P119" s="80"/>
      <c r="Q119" s="53"/>
      <c r="R119" s="62"/>
      <c r="S119" s="56"/>
    </row>
    <row r="120" spans="1:19" s="5" customFormat="1" ht="9.6" customHeight="1">
      <c r="A120" s="58"/>
      <c r="B120" s="64"/>
      <c r="C120" s="64"/>
      <c r="D120" s="84"/>
      <c r="E120" s="85"/>
      <c r="F120" s="66"/>
      <c r="G120" s="66"/>
      <c r="H120" s="71"/>
      <c r="I120" s="66"/>
      <c r="J120" s="86"/>
      <c r="K120" s="53"/>
      <c r="L120" s="67"/>
      <c r="M120" s="68" t="str">
        <f>UPPER(IF(OR(L121="a",L121="as"),K116,IF(OR(L121="b",L121="bs"),K124,)))</f>
        <v/>
      </c>
      <c r="N120" s="54"/>
      <c r="O120" s="53"/>
      <c r="P120" s="80"/>
      <c r="Q120" s="53"/>
      <c r="R120" s="62"/>
      <c r="S120" s="56"/>
    </row>
    <row r="121" spans="1:19" s="5" customFormat="1" ht="9.6" customHeight="1">
      <c r="A121" s="58"/>
      <c r="B121" s="64"/>
      <c r="C121" s="64"/>
      <c r="D121" s="84"/>
      <c r="E121" s="85"/>
      <c r="F121" s="66"/>
      <c r="G121" s="66"/>
      <c r="H121" s="71"/>
      <c r="I121" s="66"/>
      <c r="J121" s="86"/>
      <c r="K121" s="87" t="s">
        <v>173</v>
      </c>
      <c r="L121" s="73"/>
      <c r="M121" s="74" t="str">
        <f>UPPER(IF(OR(L121="a",L121="as"),K117,IF(OR(L121="b",L121="bs"),K125,)))</f>
        <v/>
      </c>
      <c r="N121" s="75"/>
      <c r="O121" s="53"/>
      <c r="P121" s="80"/>
      <c r="Q121" s="53"/>
      <c r="R121" s="62"/>
      <c r="S121" s="56"/>
    </row>
    <row r="122" spans="1:19" s="5" customFormat="1" ht="9.6" customHeight="1">
      <c r="A122" s="88">
        <v>27</v>
      </c>
      <c r="B122" s="47" t="str">
        <f>IF($D122="","",VLOOKUP($D122,'1D ELO (5)'!$A$7:$P$39,14))</f>
        <v/>
      </c>
      <c r="C122" s="47" t="str">
        <f>IF($D122="","",VLOOKUP($D122,'1D ELO (5)'!$A$7:$P$39,15))</f>
        <v/>
      </c>
      <c r="D122" s="48"/>
      <c r="E122" s="76" t="str">
        <f>UPPER(IF($D122="","",VLOOKUP($D122,'1D ELO (5)'!$A$7:$P$39,5)))</f>
        <v/>
      </c>
      <c r="F122" s="77" t="str">
        <f>UPPER(IF($D122="","",VLOOKUP($D122,'1D ELO (5)'!$A$7:$P$39,2)))</f>
        <v/>
      </c>
      <c r="G122" s="77" t="str">
        <f>IF($D122="","",VLOOKUP($D122,'1D ELO (5)'!$A$7:$P$39,3))</f>
        <v/>
      </c>
      <c r="H122" s="78"/>
      <c r="I122" s="77" t="str">
        <f>IF($D122="","",VLOOKUP($D122,'1D ELO (5)'!$A$7:$P$39,4))</f>
        <v/>
      </c>
      <c r="J122" s="52"/>
      <c r="K122" s="53"/>
      <c r="L122" s="80"/>
      <c r="M122" s="53"/>
      <c r="N122" s="80"/>
      <c r="O122" s="81"/>
      <c r="P122" s="80"/>
      <c r="Q122" s="53"/>
      <c r="R122" s="62"/>
      <c r="S122" s="56"/>
    </row>
    <row r="123" spans="1:19" s="5" customFormat="1" ht="9.6" customHeight="1">
      <c r="A123" s="58"/>
      <c r="B123" s="59"/>
      <c r="C123" s="59"/>
      <c r="D123" s="59"/>
      <c r="E123" s="76" t="str">
        <f>UPPER(IF($D122="","",VLOOKUP($D122,'1D ELO (5)'!$A$7:$P$33,11)))</f>
        <v/>
      </c>
      <c r="F123" s="77" t="str">
        <f>UPPER(IF($D122="","",VLOOKUP($D122,'1D ELO (5)'!$A$7:$P$33,8)))</f>
        <v/>
      </c>
      <c r="G123" s="77" t="str">
        <f>IF($D122="","",VLOOKUP($D122,'1D ELO (5)'!$A$7:$P$33,9))</f>
        <v/>
      </c>
      <c r="H123" s="78"/>
      <c r="I123" s="77" t="str">
        <f>IF($D122="","",VLOOKUP($D122,'1D ELO (5)'!$A$7:$P$33,10))</f>
        <v/>
      </c>
      <c r="J123" s="60"/>
      <c r="K123" s="61" t="str">
        <f>IF(J123="a",F122,IF(J123="b",F124,""))</f>
        <v/>
      </c>
      <c r="L123" s="80"/>
      <c r="M123" s="53"/>
      <c r="N123" s="80"/>
      <c r="O123" s="53"/>
      <c r="P123" s="80"/>
      <c r="Q123" s="53"/>
      <c r="R123" s="62"/>
      <c r="S123" s="56"/>
    </row>
    <row r="124" spans="1:19" s="5" customFormat="1" ht="9.6" customHeight="1">
      <c r="A124" s="58"/>
      <c r="B124" s="64"/>
      <c r="C124" s="64"/>
      <c r="D124" s="64"/>
      <c r="E124" s="70"/>
      <c r="F124" s="66"/>
      <c r="G124" s="66"/>
      <c r="H124" s="71"/>
      <c r="I124" s="66"/>
      <c r="J124" s="67"/>
      <c r="K124" s="68" t="str">
        <f>UPPER(IF(OR(J125="a",J125="as"),F122,IF(OR(J125="b",J125="bs"),F126,)))</f>
        <v/>
      </c>
      <c r="L124" s="90"/>
      <c r="M124" s="53"/>
      <c r="N124" s="80"/>
      <c r="O124" s="53"/>
      <c r="P124" s="80"/>
      <c r="Q124" s="53"/>
      <c r="R124" s="62"/>
      <c r="S124" s="56"/>
    </row>
    <row r="125" spans="1:19" s="5" customFormat="1" ht="9.6" customHeight="1">
      <c r="A125" s="58"/>
      <c r="B125" s="64"/>
      <c r="C125" s="64"/>
      <c r="D125" s="64"/>
      <c r="E125" s="70"/>
      <c r="F125" s="66"/>
      <c r="G125" s="66"/>
      <c r="H125" s="71"/>
      <c r="I125" s="72" t="s">
        <v>173</v>
      </c>
      <c r="J125" s="73"/>
      <c r="K125" s="74" t="str">
        <f>UPPER(IF(OR(J125="a",J125="as"),F123,IF(OR(J125="b",J125="bs"),F127,)))</f>
        <v/>
      </c>
      <c r="L125" s="60"/>
      <c r="M125" s="53"/>
      <c r="N125" s="80"/>
      <c r="O125" s="53"/>
      <c r="P125" s="80"/>
      <c r="Q125" s="53"/>
      <c r="R125" s="62"/>
      <c r="S125" s="56"/>
    </row>
    <row r="126" spans="1:19" s="5" customFormat="1" ht="9.6" customHeight="1">
      <c r="A126" s="58">
        <v>28</v>
      </c>
      <c r="B126" s="47" t="str">
        <f>IF($D126="","",VLOOKUP($D126,'1D ELO (5)'!$A$7:$P$39,14))</f>
        <v/>
      </c>
      <c r="C126" s="47" t="str">
        <f>IF($D126="","",VLOOKUP($D126,'1D ELO (5)'!$A$7:$P$39,15))</f>
        <v/>
      </c>
      <c r="D126" s="48"/>
      <c r="E126" s="76" t="str">
        <f>UPPER(IF($D126="","",VLOOKUP($D126,'1D ELO (5)'!$A$7:$P$39,5)))</f>
        <v/>
      </c>
      <c r="F126" s="77" t="str">
        <f>UPPER(IF($D126="","",VLOOKUP($D126,'1D ELO (5)'!$A$7:$P$39,2)))</f>
        <v/>
      </c>
      <c r="G126" s="77" t="str">
        <f>IF($D126="","",VLOOKUP($D126,'1D ELO (5)'!$A$7:$P$39,3))</f>
        <v/>
      </c>
      <c r="H126" s="78"/>
      <c r="I126" s="77" t="str">
        <f>IF($D126="","",VLOOKUP($D126,'1D ELO (5)'!$A$7:$P$39,4))</f>
        <v/>
      </c>
      <c r="J126" s="79"/>
      <c r="K126" s="53"/>
      <c r="L126" s="54"/>
      <c r="M126" s="81"/>
      <c r="N126" s="90"/>
      <c r="O126" s="53"/>
      <c r="P126" s="80"/>
      <c r="Q126" s="53"/>
      <c r="R126" s="62"/>
      <c r="S126" s="56"/>
    </row>
    <row r="127" spans="1:19" s="5" customFormat="1" ht="9.6" customHeight="1">
      <c r="A127" s="58"/>
      <c r="B127" s="59"/>
      <c r="C127" s="59"/>
      <c r="D127" s="59"/>
      <c r="E127" s="76" t="str">
        <f>UPPER(IF($D126="","",VLOOKUP($D126,'1D ELO (5)'!$A$7:$P$33,11)))</f>
        <v/>
      </c>
      <c r="F127" s="77" t="str">
        <f>UPPER(IF($D126="","",VLOOKUP($D126,'1D ELO (5)'!$A$7:$P$33,8)))</f>
        <v/>
      </c>
      <c r="G127" s="77" t="str">
        <f>IF($D126="","",VLOOKUP($D126,'1D ELO (5)'!$A$7:$P$33,9))</f>
        <v/>
      </c>
      <c r="H127" s="78"/>
      <c r="I127" s="77" t="str">
        <f>IF($D126="","",VLOOKUP($D126,'1D ELO (5)'!$A$7:$P$33,10))</f>
        <v/>
      </c>
      <c r="J127" s="60"/>
      <c r="K127" s="53"/>
      <c r="L127" s="54"/>
      <c r="M127" s="82"/>
      <c r="N127" s="91"/>
      <c r="O127" s="53"/>
      <c r="P127" s="80"/>
      <c r="Q127" s="53"/>
      <c r="R127" s="62"/>
      <c r="S127" s="56"/>
    </row>
    <row r="128" spans="1:19" s="5" customFormat="1" ht="9.6" customHeight="1">
      <c r="A128" s="58"/>
      <c r="B128" s="64"/>
      <c r="C128" s="64"/>
      <c r="D128" s="64"/>
      <c r="E128" s="70"/>
      <c r="F128" s="66"/>
      <c r="G128" s="66"/>
      <c r="H128" s="71"/>
      <c r="I128" s="66"/>
      <c r="J128" s="86"/>
      <c r="K128" s="53"/>
      <c r="L128" s="54"/>
      <c r="M128" s="53"/>
      <c r="N128" s="67"/>
      <c r="O128" s="68" t="str">
        <f>UPPER(IF(OR(N129="a",N129="as"),M120,IF(OR(N129="b",N129="bs"),M136,)))</f>
        <v/>
      </c>
      <c r="P128" s="80"/>
      <c r="Q128" s="53"/>
      <c r="R128" s="62"/>
      <c r="S128" s="56"/>
    </row>
    <row r="129" spans="1:19" s="5" customFormat="1" ht="9.6" customHeight="1">
      <c r="A129" s="58"/>
      <c r="B129" s="64"/>
      <c r="C129" s="64"/>
      <c r="D129" s="64"/>
      <c r="E129" s="70"/>
      <c r="F129" s="66"/>
      <c r="G129" s="66"/>
      <c r="H129" s="71"/>
      <c r="I129" s="66"/>
      <c r="J129" s="86"/>
      <c r="K129" s="53"/>
      <c r="L129" s="54"/>
      <c r="M129" s="87" t="s">
        <v>173</v>
      </c>
      <c r="N129" s="73"/>
      <c r="O129" s="74" t="str">
        <f>UPPER(IF(OR(N129="a",N129="as"),M121,IF(OR(N129="b",N129="bs"),M137,)))</f>
        <v/>
      </c>
      <c r="P129" s="60"/>
      <c r="Q129" s="53"/>
      <c r="R129" s="62"/>
      <c r="S129" s="56"/>
    </row>
    <row r="130" spans="1:19" s="5" customFormat="1" ht="9.6" customHeight="1">
      <c r="A130" s="88">
        <v>29</v>
      </c>
      <c r="B130" s="47" t="str">
        <f>IF($D130="","",VLOOKUP($D130,'1D ELO (5)'!$A$7:$P$39,14))</f>
        <v/>
      </c>
      <c r="C130" s="47" t="str">
        <f>IF($D130="","",VLOOKUP($D130,'1D ELO (5)'!$A$7:$P$39,15))</f>
        <v/>
      </c>
      <c r="D130" s="48"/>
      <c r="E130" s="76" t="str">
        <f>UPPER(IF($D130="","",VLOOKUP($D130,'1D ELO (5)'!$A$7:$P$39,5)))</f>
        <v/>
      </c>
      <c r="F130" s="77" t="str">
        <f>UPPER(IF($D130="","",VLOOKUP($D130,'1D ELO (5)'!$A$7:$P$39,2)))</f>
        <v/>
      </c>
      <c r="G130" s="77" t="str">
        <f>IF($D130="","",VLOOKUP($D130,'1D ELO (5)'!$A$7:$P$39,3))</f>
        <v/>
      </c>
      <c r="H130" s="78"/>
      <c r="I130" s="77" t="str">
        <f>IF($D130="","",VLOOKUP($D130,'1D ELO (5)'!$A$7:$P$39,4))</f>
        <v/>
      </c>
      <c r="J130" s="52"/>
      <c r="K130" s="53"/>
      <c r="L130" s="54"/>
      <c r="M130" s="53"/>
      <c r="N130" s="80"/>
      <c r="O130" s="53"/>
      <c r="P130" s="54"/>
      <c r="Q130" s="53"/>
      <c r="R130" s="62"/>
      <c r="S130" s="56"/>
    </row>
    <row r="131" spans="1:19" s="5" customFormat="1" ht="9.6" customHeight="1">
      <c r="A131" s="58"/>
      <c r="B131" s="59"/>
      <c r="C131" s="59"/>
      <c r="D131" s="59"/>
      <c r="E131" s="76" t="str">
        <f>UPPER(IF($D130="","",VLOOKUP($D130,'1D ELO (5)'!$A$7:$P$33,11)))</f>
        <v/>
      </c>
      <c r="F131" s="77" t="str">
        <f>UPPER(IF($D130="","",VLOOKUP($D130,'1D ELO (5)'!$A$7:$P$33,8)))</f>
        <v/>
      </c>
      <c r="G131" s="77" t="str">
        <f>IF($D130="","",VLOOKUP($D130,'1D ELO (5)'!$A$7:$P$33,9))</f>
        <v/>
      </c>
      <c r="H131" s="78"/>
      <c r="I131" s="77" t="str">
        <f>IF($D130="","",VLOOKUP($D130,'1D ELO (5)'!$A$7:$P$33,10))</f>
        <v/>
      </c>
      <c r="J131" s="60"/>
      <c r="K131" s="61" t="str">
        <f>IF(J131="a",F130,IF(J131="b",F132,""))</f>
        <v/>
      </c>
      <c r="L131" s="54"/>
      <c r="M131" s="53"/>
      <c r="N131" s="80"/>
      <c r="O131" s="53"/>
      <c r="P131" s="54"/>
      <c r="Q131" s="53"/>
      <c r="R131" s="62"/>
      <c r="S131" s="56"/>
    </row>
    <row r="132" spans="1:19" s="5" customFormat="1" ht="9.6" customHeight="1">
      <c r="A132" s="58"/>
      <c r="B132" s="64"/>
      <c r="C132" s="64"/>
      <c r="D132" s="84"/>
      <c r="E132" s="85"/>
      <c r="F132" s="66"/>
      <c r="G132" s="66"/>
      <c r="H132" s="71"/>
      <c r="I132" s="66"/>
      <c r="J132" s="67"/>
      <c r="K132" s="68" t="str">
        <f>UPPER(IF(OR(J133="a",J133="as"),F130,IF(OR(J133="b",J133="bs"),F134,)))</f>
        <v/>
      </c>
      <c r="L132" s="69"/>
      <c r="M132" s="53"/>
      <c r="N132" s="80"/>
      <c r="O132" s="53"/>
      <c r="P132" s="54"/>
      <c r="Q132" s="53"/>
      <c r="R132" s="62"/>
      <c r="S132" s="56"/>
    </row>
    <row r="133" spans="1:19" s="5" customFormat="1" ht="9.6" customHeight="1">
      <c r="A133" s="58"/>
      <c r="B133" s="64"/>
      <c r="C133" s="64"/>
      <c r="D133" s="84"/>
      <c r="E133" s="85"/>
      <c r="F133" s="66"/>
      <c r="G133" s="66"/>
      <c r="H133" s="71"/>
      <c r="I133" s="72" t="s">
        <v>173</v>
      </c>
      <c r="J133" s="73"/>
      <c r="K133" s="74" t="str">
        <f>UPPER(IF(OR(J133="a",J133="as"),F131,IF(OR(J133="b",J133="bs"),F135,)))</f>
        <v/>
      </c>
      <c r="L133" s="75"/>
      <c r="M133" s="53"/>
      <c r="N133" s="80"/>
      <c r="O133" s="53"/>
      <c r="P133" s="54"/>
      <c r="Q133" s="53"/>
      <c r="R133" s="62"/>
      <c r="S133" s="56"/>
    </row>
    <row r="134" spans="1:19" s="5" customFormat="1" ht="9.6" customHeight="1">
      <c r="A134" s="58">
        <v>30</v>
      </c>
      <c r="B134" s="47" t="str">
        <f>IF($D134="","",VLOOKUP($D134,'1D ELO (5)'!$A$7:$P$39,14))</f>
        <v/>
      </c>
      <c r="C134" s="47" t="str">
        <f>IF($D134="","",VLOOKUP($D134,'1D ELO (5)'!$A$7:$P$39,15))</f>
        <v/>
      </c>
      <c r="D134" s="48"/>
      <c r="E134" s="76" t="str">
        <f>UPPER(IF($D134="","",VLOOKUP($D134,'1D ELO (5)'!$A$7:$P$39,5)))</f>
        <v/>
      </c>
      <c r="F134" s="77" t="str">
        <f>UPPER(IF($D134="","",VLOOKUP($D134,'1D ELO (5)'!$A$7:$P$39,2)))</f>
        <v/>
      </c>
      <c r="G134" s="77" t="str">
        <f>IF($D134="","",VLOOKUP($D134,'1D ELO (5)'!$A$7:$P$39,3))</f>
        <v/>
      </c>
      <c r="H134" s="78"/>
      <c r="I134" s="77" t="str">
        <f>IF($D134="","",VLOOKUP($D134,'1D ELO (5)'!$A$7:$P$39,4))</f>
        <v/>
      </c>
      <c r="J134" s="79"/>
      <c r="K134" s="53"/>
      <c r="L134" s="80"/>
      <c r="M134" s="81"/>
      <c r="N134" s="90"/>
      <c r="O134" s="53"/>
      <c r="P134" s="54"/>
      <c r="Q134" s="53"/>
      <c r="R134" s="62"/>
      <c r="S134" s="56"/>
    </row>
    <row r="135" spans="1:19" s="5" customFormat="1" ht="9.6" customHeight="1">
      <c r="A135" s="58"/>
      <c r="B135" s="59"/>
      <c r="C135" s="59"/>
      <c r="D135" s="59"/>
      <c r="E135" s="76" t="str">
        <f>UPPER(IF($D134="","",VLOOKUP($D134,'1D ELO (5)'!$A$7:$P$33,11)))</f>
        <v/>
      </c>
      <c r="F135" s="77" t="str">
        <f>UPPER(IF($D134="","",VLOOKUP($D134,'1D ELO (5)'!$A$7:$P$33,8)))</f>
        <v/>
      </c>
      <c r="G135" s="77" t="str">
        <f>IF($D134="","",VLOOKUP($D134,'1D ELO (5)'!$A$7:$P$33,9))</f>
        <v/>
      </c>
      <c r="H135" s="78"/>
      <c r="I135" s="77" t="str">
        <f>IF($D134="","",VLOOKUP($D134,'1D ELO (5)'!$A$7:$P$33,10))</f>
        <v/>
      </c>
      <c r="J135" s="60"/>
      <c r="K135" s="53"/>
      <c r="L135" s="80"/>
      <c r="M135" s="82"/>
      <c r="N135" s="91"/>
      <c r="O135" s="53"/>
      <c r="P135" s="54"/>
      <c r="Q135" s="53"/>
      <c r="R135" s="62"/>
      <c r="S135" s="56"/>
    </row>
    <row r="136" spans="1:19" s="5" customFormat="1" ht="9.6" customHeight="1">
      <c r="A136" s="58"/>
      <c r="B136" s="64"/>
      <c r="C136" s="64"/>
      <c r="D136" s="84"/>
      <c r="E136" s="85"/>
      <c r="F136" s="66"/>
      <c r="G136" s="66"/>
      <c r="H136" s="71"/>
      <c r="I136" s="66"/>
      <c r="J136" s="86"/>
      <c r="K136" s="53"/>
      <c r="L136" s="67"/>
      <c r="M136" s="68" t="str">
        <f>UPPER(IF(OR(L137="a",L137="as"),K132,IF(OR(L137="b",L137="bs"),K140,)))</f>
        <v/>
      </c>
      <c r="N136" s="80"/>
      <c r="O136" s="53"/>
      <c r="P136" s="54"/>
      <c r="Q136" s="53"/>
      <c r="R136" s="62"/>
      <c r="S136" s="56"/>
    </row>
    <row r="137" spans="1:19" s="5" customFormat="1" ht="9.6" customHeight="1">
      <c r="A137" s="58"/>
      <c r="B137" s="64"/>
      <c r="C137" s="64"/>
      <c r="D137" s="84"/>
      <c r="E137" s="85"/>
      <c r="F137" s="66"/>
      <c r="G137" s="66"/>
      <c r="H137" s="71"/>
      <c r="I137" s="66"/>
      <c r="J137" s="86"/>
      <c r="K137" s="87" t="s">
        <v>173</v>
      </c>
      <c r="L137" s="73"/>
      <c r="M137" s="74" t="str">
        <f>UPPER(IF(OR(L137="a",L137="as"),K133,IF(OR(L137="b",L137="bs"),K141,)))</f>
        <v/>
      </c>
      <c r="N137" s="60"/>
      <c r="O137" s="53"/>
      <c r="P137" s="54"/>
      <c r="Q137" s="53"/>
      <c r="R137" s="62"/>
      <c r="S137" s="56"/>
    </row>
    <row r="138" spans="1:19" s="5" customFormat="1" ht="9.6" customHeight="1">
      <c r="A138" s="88">
        <v>31</v>
      </c>
      <c r="B138" s="47" t="str">
        <f>IF($D138="","",VLOOKUP($D138,'1D ELO (5)'!$A$7:$P$39,14))</f>
        <v/>
      </c>
      <c r="C138" s="47" t="str">
        <f>IF($D138="","",VLOOKUP($D138,'1D ELO (5)'!$A$7:$P$39,15))</f>
        <v/>
      </c>
      <c r="D138" s="48"/>
      <c r="E138" s="76" t="str">
        <f>UPPER(IF($D138="","",VLOOKUP($D138,'1D ELO (5)'!$A$7:$P$39,5)))</f>
        <v/>
      </c>
      <c r="F138" s="77" t="str">
        <f>UPPER(IF($D138="","",VLOOKUP($D138,'1D ELO (5)'!$A$7:$P$39,2)))</f>
        <v/>
      </c>
      <c r="G138" s="77" t="str">
        <f>IF($D138="","",VLOOKUP($D138,'1D ELO (5)'!$A$7:$P$39,3))</f>
        <v/>
      </c>
      <c r="H138" s="78"/>
      <c r="I138" s="77" t="str">
        <f>IF($D138="","",VLOOKUP($D138,'1D ELO (5)'!$A$7:$P$39,4))</f>
        <v/>
      </c>
      <c r="J138" s="52"/>
      <c r="K138" s="53"/>
      <c r="L138" s="80"/>
      <c r="M138" s="53"/>
      <c r="N138" s="54"/>
      <c r="O138" s="98" t="str">
        <f>O63</f>
        <v>Döntő</v>
      </c>
      <c r="P138" s="99"/>
      <c r="Q138" s="98" t="str">
        <f>Q63</f>
        <v>Nyertes</v>
      </c>
      <c r="R138" s="99"/>
      <c r="S138" s="56"/>
    </row>
    <row r="139" spans="1:19" s="5" customFormat="1" ht="9.6" customHeight="1">
      <c r="A139" s="58"/>
      <c r="B139" s="59"/>
      <c r="C139" s="59"/>
      <c r="D139" s="59"/>
      <c r="E139" s="76" t="str">
        <f>UPPER(IF($D138="","",VLOOKUP($D138,'1D ELO (5)'!$A$7:$P$33,11)))</f>
        <v/>
      </c>
      <c r="F139" s="77" t="str">
        <f>UPPER(IF($D138="","",VLOOKUP($D138,'1D ELO (5)'!$A$7:$P$33,8)))</f>
        <v/>
      </c>
      <c r="G139" s="77" t="str">
        <f>IF($D138="","",VLOOKUP($D138,'1D ELO (5)'!$A$7:$P$33,9))</f>
        <v/>
      </c>
      <c r="H139" s="78"/>
      <c r="I139" s="77" t="str">
        <f>IF($D138="","",VLOOKUP($D138,'1D ELO (5)'!$A$7:$P$33,10))</f>
        <v/>
      </c>
      <c r="J139" s="60"/>
      <c r="K139" s="61" t="str">
        <f>IF(J139="a",F138,IF(J139="b",F140,""))</f>
        <v/>
      </c>
      <c r="L139" s="80"/>
      <c r="M139" s="53"/>
      <c r="N139" s="54"/>
      <c r="O139" s="100" t="str">
        <f>O64</f>
        <v/>
      </c>
      <c r="P139" s="99"/>
      <c r="Q139" s="102"/>
      <c r="R139" s="99"/>
      <c r="S139" s="56"/>
    </row>
    <row r="140" spans="1:19" s="5" customFormat="1" ht="9.6" customHeight="1">
      <c r="A140" s="58"/>
      <c r="B140" s="64"/>
      <c r="C140" s="64"/>
      <c r="D140" s="64"/>
      <c r="E140" s="70"/>
      <c r="F140" s="66"/>
      <c r="G140" s="66"/>
      <c r="H140" s="71"/>
      <c r="I140" s="66"/>
      <c r="J140" s="67"/>
      <c r="K140" s="68" t="str">
        <f>UPPER(IF(OR(J141="a",J141="as"),F138,IF(OR(J141="b",J141="bs"),F142,)))</f>
        <v/>
      </c>
      <c r="L140" s="90"/>
      <c r="M140" s="53"/>
      <c r="N140" s="54"/>
      <c r="O140" s="103" t="str">
        <f>O65</f>
        <v/>
      </c>
      <c r="P140" s="180"/>
      <c r="Q140" s="102"/>
      <c r="R140" s="99"/>
      <c r="S140" s="56"/>
    </row>
    <row r="141" spans="1:19" s="5" customFormat="1" ht="9.6" customHeight="1">
      <c r="A141" s="58"/>
      <c r="B141" s="64"/>
      <c r="C141" s="64"/>
      <c r="D141" s="64"/>
      <c r="E141" s="70"/>
      <c r="F141" s="66"/>
      <c r="G141" s="66"/>
      <c r="H141" s="71"/>
      <c r="I141" s="72" t="s">
        <v>173</v>
      </c>
      <c r="J141" s="73"/>
      <c r="K141" s="74" t="str">
        <f>UPPER(IF(OR(J141="a",J141="as"),F139,IF(OR(J141="b",J141="bs"),F143,)))</f>
        <v/>
      </c>
      <c r="L141" s="60"/>
      <c r="M141" s="53"/>
      <c r="N141" s="54"/>
      <c r="O141" s="102"/>
      <c r="P141" s="181"/>
      <c r="Q141" s="100" t="str">
        <f>Q66</f>
        <v/>
      </c>
      <c r="R141" s="99"/>
      <c r="S141" s="56"/>
    </row>
    <row r="142" spans="1:19" s="5" customFormat="1" ht="9.6" customHeight="1">
      <c r="A142" s="107">
        <v>32</v>
      </c>
      <c r="B142" s="47" t="str">
        <f>IF($D142="","",VLOOKUP($D142,'1D ELO (5)'!$A$7:$P$39,14))</f>
        <v/>
      </c>
      <c r="C142" s="47" t="str">
        <f>IF($D142="","",VLOOKUP($D142,'1D ELO (5)'!$A$7:$P$39,15))</f>
        <v/>
      </c>
      <c r="D142" s="48"/>
      <c r="E142" s="92" t="str">
        <f>UPPER(IF($D142="","",VLOOKUP($D142,'1D ELO (5)'!$A$7:$P$39,5)))</f>
        <v/>
      </c>
      <c r="F142" s="93" t="str">
        <f>UPPER(IF($D142="","",VLOOKUP($D142,'1D ELO (5)'!$A$7:$P$39,2)))</f>
        <v/>
      </c>
      <c r="G142" s="93" t="str">
        <f>IF($D142="","",VLOOKUP($D142,'1D ELO (5)'!$A$7:$P$39,3))</f>
        <v/>
      </c>
      <c r="H142" s="94"/>
      <c r="I142" s="93" t="str">
        <f>IF($D142="","",VLOOKUP($D142,'1D ELO (5)'!$A$7:$P$39,4))</f>
        <v/>
      </c>
      <c r="J142" s="79"/>
      <c r="K142" s="53"/>
      <c r="L142" s="54"/>
      <c r="M142" s="81"/>
      <c r="N142" s="69"/>
      <c r="O142" s="102"/>
      <c r="P142" s="181"/>
      <c r="Q142" s="103" t="str">
        <f>Q67</f>
        <v/>
      </c>
      <c r="R142" s="180"/>
      <c r="S142" s="56"/>
    </row>
    <row r="143" spans="1:19" s="5" customFormat="1" ht="9.6" customHeight="1">
      <c r="A143" s="58"/>
      <c r="B143" s="59"/>
      <c r="C143" s="59"/>
      <c r="D143" s="59"/>
      <c r="E143" s="92" t="str">
        <f>UPPER(IF($D142="","",VLOOKUP($D142,'1D ELO (5)'!$A$7:$P$33,11)))</f>
        <v/>
      </c>
      <c r="F143" s="93" t="str">
        <f>UPPER(IF($D142="","",VLOOKUP($D142,'1D ELO (5)'!$A$7:$P$33,8)))</f>
        <v/>
      </c>
      <c r="G143" s="93" t="str">
        <f>IF($D142="","",VLOOKUP($D142,'1D ELO (5)'!$A$7:$P$33,9))</f>
        <v/>
      </c>
      <c r="H143" s="94"/>
      <c r="I143" s="93" t="str">
        <f>IF($D142="","",VLOOKUP($D142,'1D ELO (5)'!$A$7:$P$33,10))</f>
        <v/>
      </c>
      <c r="J143" s="60"/>
      <c r="K143" s="53"/>
      <c r="L143" s="54"/>
      <c r="M143" s="82"/>
      <c r="N143" s="83"/>
      <c r="O143" s="100" t="str">
        <f>O68</f>
        <v/>
      </c>
      <c r="P143" s="181"/>
      <c r="Q143" s="102">
        <f>Q68</f>
        <v>0</v>
      </c>
      <c r="R143" s="99"/>
      <c r="S143" s="56"/>
    </row>
    <row r="144" spans="1:19" s="5" customFormat="1" ht="9.6" customHeight="1">
      <c r="A144" s="112"/>
      <c r="B144" s="113"/>
      <c r="C144" s="113"/>
      <c r="D144" s="114"/>
      <c r="E144" s="114"/>
      <c r="F144" s="115"/>
      <c r="G144" s="115"/>
      <c r="H144" s="116"/>
      <c r="I144" s="115"/>
      <c r="J144" s="117"/>
      <c r="K144" s="118"/>
      <c r="L144" s="119"/>
      <c r="M144" s="118"/>
      <c r="N144" s="119"/>
      <c r="O144" s="103" t="str">
        <f>O69</f>
        <v/>
      </c>
      <c r="P144" s="182"/>
      <c r="Q144" s="183"/>
      <c r="R144" s="184"/>
      <c r="S144" s="56"/>
    </row>
    <row r="145" spans="1:19" s="5" customFormat="1" ht="6" customHeight="1">
      <c r="A145" s="112"/>
      <c r="B145" s="113"/>
      <c r="C145" s="113"/>
      <c r="D145" s="114"/>
      <c r="E145" s="114"/>
      <c r="F145" s="115"/>
      <c r="G145" s="115"/>
      <c r="H145" s="116"/>
      <c r="I145" s="115"/>
      <c r="J145" s="117"/>
      <c r="K145" s="118"/>
      <c r="L145" s="119"/>
      <c r="M145" s="121"/>
      <c r="N145" s="122"/>
      <c r="O145" s="123"/>
      <c r="P145" s="124"/>
      <c r="Q145" s="123"/>
      <c r="R145" s="124"/>
      <c r="S145" s="56"/>
    </row>
    <row r="146" spans="1:19" s="6" customFormat="1" ht="10.5" customHeight="1">
      <c r="A146" s="125" t="s">
        <v>112</v>
      </c>
      <c r="B146" s="126"/>
      <c r="C146" s="127"/>
      <c r="D146" s="128" t="s">
        <v>140</v>
      </c>
      <c r="E146" s="128"/>
      <c r="F146" s="129" t="s">
        <v>349</v>
      </c>
      <c r="G146" s="128" t="s">
        <v>140</v>
      </c>
      <c r="H146" s="129" t="s">
        <v>349</v>
      </c>
      <c r="I146" s="130"/>
      <c r="J146" s="129" t="s">
        <v>140</v>
      </c>
      <c r="K146" s="129" t="s">
        <v>350</v>
      </c>
      <c r="L146" s="131"/>
      <c r="M146" s="129" t="s">
        <v>351</v>
      </c>
      <c r="N146" s="132"/>
      <c r="O146" s="133" t="s">
        <v>352</v>
      </c>
      <c r="P146" s="133"/>
      <c r="Q146" s="134">
        <f>Q71</f>
        <v>0</v>
      </c>
      <c r="R146" s="135"/>
    </row>
    <row r="147" spans="1:19" s="6" customFormat="1" ht="9" customHeight="1">
      <c r="A147" s="136" t="s">
        <v>362</v>
      </c>
      <c r="B147" s="137"/>
      <c r="C147" s="138"/>
      <c r="D147" s="139">
        <v>1</v>
      </c>
      <c r="E147" s="139"/>
      <c r="F147" s="140">
        <f t="shared" ref="F147:H154" si="0">F72</f>
        <v>0</v>
      </c>
      <c r="G147" s="185">
        <f t="shared" si="0"/>
        <v>5</v>
      </c>
      <c r="H147" s="185">
        <f t="shared" si="0"/>
        <v>0</v>
      </c>
      <c r="I147" s="142"/>
      <c r="J147" s="143" t="s">
        <v>146</v>
      </c>
      <c r="K147" s="137">
        <f t="shared" ref="K147:K154" si="1">K72</f>
        <v>0</v>
      </c>
      <c r="L147" s="144"/>
      <c r="M147" s="137">
        <f t="shared" ref="M147:M154" si="2">M72</f>
        <v>0</v>
      </c>
      <c r="N147" s="145"/>
      <c r="O147" s="146" t="s">
        <v>363</v>
      </c>
      <c r="P147" s="147"/>
      <c r="Q147" s="147"/>
      <c r="R147" s="148"/>
    </row>
    <row r="148" spans="1:19" s="6" customFormat="1" ht="9" customHeight="1">
      <c r="A148" s="149" t="s">
        <v>148</v>
      </c>
      <c r="B148" s="150"/>
      <c r="C148" s="151"/>
      <c r="D148" s="139"/>
      <c r="E148" s="139"/>
      <c r="F148" s="140">
        <f t="shared" si="0"/>
        <v>0</v>
      </c>
      <c r="G148" s="185">
        <f t="shared" si="0"/>
        <v>0</v>
      </c>
      <c r="H148" s="185">
        <f t="shared" si="0"/>
        <v>0</v>
      </c>
      <c r="I148" s="142"/>
      <c r="J148" s="143"/>
      <c r="K148" s="137">
        <f t="shared" si="1"/>
        <v>0</v>
      </c>
      <c r="L148" s="144"/>
      <c r="M148" s="137">
        <f t="shared" si="2"/>
        <v>0</v>
      </c>
      <c r="N148" s="145"/>
      <c r="O148" s="150"/>
      <c r="P148" s="152"/>
      <c r="Q148" s="150"/>
      <c r="R148" s="153"/>
    </row>
    <row r="149" spans="1:19" s="6" customFormat="1" ht="9" customHeight="1">
      <c r="A149" s="154"/>
      <c r="B149" s="155"/>
      <c r="C149" s="156"/>
      <c r="D149" s="139">
        <v>2</v>
      </c>
      <c r="E149" s="139"/>
      <c r="F149" s="140">
        <f t="shared" si="0"/>
        <v>0</v>
      </c>
      <c r="G149" s="185">
        <f t="shared" si="0"/>
        <v>6</v>
      </c>
      <c r="H149" s="185">
        <f t="shared" si="0"/>
        <v>0</v>
      </c>
      <c r="I149" s="142"/>
      <c r="J149" s="143" t="s">
        <v>149</v>
      </c>
      <c r="K149" s="137">
        <f t="shared" si="1"/>
        <v>0</v>
      </c>
      <c r="L149" s="144"/>
      <c r="M149" s="137">
        <f t="shared" si="2"/>
        <v>0</v>
      </c>
      <c r="N149" s="145"/>
      <c r="O149" s="146" t="s">
        <v>151</v>
      </c>
      <c r="P149" s="147"/>
      <c r="Q149" s="147"/>
      <c r="R149" s="148"/>
    </row>
    <row r="150" spans="1:19" s="6" customFormat="1" ht="9" customHeight="1">
      <c r="A150" s="157"/>
      <c r="B150" s="158"/>
      <c r="C150" s="159"/>
      <c r="D150" s="139"/>
      <c r="E150" s="139"/>
      <c r="F150" s="140">
        <f t="shared" si="0"/>
        <v>0</v>
      </c>
      <c r="G150" s="185">
        <f t="shared" si="0"/>
        <v>0</v>
      </c>
      <c r="H150" s="185">
        <f t="shared" si="0"/>
        <v>0</v>
      </c>
      <c r="I150" s="142"/>
      <c r="J150" s="143"/>
      <c r="K150" s="137">
        <f t="shared" si="1"/>
        <v>0</v>
      </c>
      <c r="L150" s="144"/>
      <c r="M150" s="137">
        <f t="shared" si="2"/>
        <v>0</v>
      </c>
      <c r="N150" s="145"/>
      <c r="O150" s="137"/>
      <c r="P150" s="144"/>
      <c r="Q150" s="137"/>
      <c r="R150" s="145"/>
    </row>
    <row r="151" spans="1:19" s="6" customFormat="1" ht="9" customHeight="1">
      <c r="A151" s="160"/>
      <c r="B151" s="161"/>
      <c r="C151" s="162"/>
      <c r="D151" s="139">
        <v>3</v>
      </c>
      <c r="E151" s="139"/>
      <c r="F151" s="140">
        <f t="shared" si="0"/>
        <v>0</v>
      </c>
      <c r="G151" s="185">
        <f t="shared" si="0"/>
        <v>7</v>
      </c>
      <c r="H151" s="185">
        <f t="shared" si="0"/>
        <v>0</v>
      </c>
      <c r="I151" s="142"/>
      <c r="J151" s="143" t="s">
        <v>150</v>
      </c>
      <c r="K151" s="137">
        <f t="shared" si="1"/>
        <v>0</v>
      </c>
      <c r="L151" s="144"/>
      <c r="M151" s="137">
        <f t="shared" si="2"/>
        <v>0</v>
      </c>
      <c r="N151" s="145"/>
      <c r="O151" s="150"/>
      <c r="P151" s="152"/>
      <c r="Q151" s="150"/>
      <c r="R151" s="153"/>
    </row>
    <row r="152" spans="1:19" s="6" customFormat="1" ht="9" customHeight="1">
      <c r="A152" s="163"/>
      <c r="B152" s="164"/>
      <c r="C152" s="159"/>
      <c r="D152" s="139"/>
      <c r="E152" s="139"/>
      <c r="F152" s="140">
        <f t="shared" si="0"/>
        <v>0</v>
      </c>
      <c r="G152" s="185">
        <f t="shared" si="0"/>
        <v>0</v>
      </c>
      <c r="H152" s="185">
        <f t="shared" si="0"/>
        <v>0</v>
      </c>
      <c r="I152" s="142"/>
      <c r="J152" s="143"/>
      <c r="K152" s="137">
        <f t="shared" si="1"/>
        <v>0</v>
      </c>
      <c r="L152" s="144"/>
      <c r="M152" s="137">
        <f t="shared" si="2"/>
        <v>0</v>
      </c>
      <c r="N152" s="145"/>
      <c r="O152" s="146" t="s">
        <v>155</v>
      </c>
      <c r="P152" s="147"/>
      <c r="Q152" s="147"/>
      <c r="R152" s="148"/>
    </row>
    <row r="153" spans="1:19" s="6" customFormat="1" ht="9" customHeight="1">
      <c r="A153" s="163"/>
      <c r="B153" s="164"/>
      <c r="C153" s="165"/>
      <c r="D153" s="139">
        <v>4</v>
      </c>
      <c r="E153" s="139"/>
      <c r="F153" s="140">
        <f t="shared" si="0"/>
        <v>0</v>
      </c>
      <c r="G153" s="185">
        <f t="shared" si="0"/>
        <v>8</v>
      </c>
      <c r="H153" s="185">
        <f t="shared" si="0"/>
        <v>0</v>
      </c>
      <c r="I153" s="142"/>
      <c r="J153" s="143" t="s">
        <v>152</v>
      </c>
      <c r="K153" s="137">
        <f t="shared" si="1"/>
        <v>0</v>
      </c>
      <c r="L153" s="144"/>
      <c r="M153" s="137">
        <f t="shared" si="2"/>
        <v>0</v>
      </c>
      <c r="N153" s="145"/>
      <c r="O153" s="137"/>
      <c r="P153" s="144"/>
      <c r="Q153" s="137"/>
      <c r="R153" s="145"/>
    </row>
    <row r="154" spans="1:19" s="6" customFormat="1" ht="9" customHeight="1">
      <c r="A154" s="166"/>
      <c r="B154" s="167"/>
      <c r="C154" s="168"/>
      <c r="D154" s="169"/>
      <c r="E154" s="169"/>
      <c r="F154" s="171">
        <f t="shared" si="0"/>
        <v>0</v>
      </c>
      <c r="G154" s="186">
        <f t="shared" si="0"/>
        <v>0</v>
      </c>
      <c r="H154" s="186">
        <f t="shared" si="0"/>
        <v>0</v>
      </c>
      <c r="I154" s="172"/>
      <c r="J154" s="173"/>
      <c r="K154" s="150">
        <f t="shared" si="1"/>
        <v>0</v>
      </c>
      <c r="L154" s="152"/>
      <c r="M154" s="150">
        <f t="shared" si="2"/>
        <v>0</v>
      </c>
      <c r="N154" s="153"/>
      <c r="O154" s="150">
        <f>O79</f>
        <v>0</v>
      </c>
      <c r="P154" s="152"/>
      <c r="Q154" s="150"/>
      <c r="R154" s="153"/>
    </row>
  </sheetData>
  <mergeCells count="1">
    <mergeCell ref="A4:C4"/>
  </mergeCells>
  <conditionalFormatting sqref="O64">
    <cfRule type="expression" dxfId="19" priority="15" stopIfTrue="1">
      <formula>P38="as"</formula>
    </cfRule>
    <cfRule type="expression" dxfId="18" priority="16" stopIfTrue="1">
      <formula>P38="bs"</formula>
    </cfRule>
  </conditionalFormatting>
  <conditionalFormatting sqref="O65">
    <cfRule type="expression" dxfId="17" priority="19" stopIfTrue="1">
      <formula>P38="as"</formula>
    </cfRule>
    <cfRule type="expression" dxfId="16" priority="20" stopIfTrue="1">
      <formula>P38="bs"</formula>
    </cfRule>
  </conditionalFormatting>
  <conditionalFormatting sqref="O68">
    <cfRule type="expression" dxfId="15" priority="13" stopIfTrue="1">
      <formula>P113="as"</formula>
    </cfRule>
    <cfRule type="expression" dxfId="14" priority="14" stopIfTrue="1">
      <formula>P113="bs"</formula>
    </cfRule>
  </conditionalFormatting>
  <conditionalFormatting sqref="O69">
    <cfRule type="expression" dxfId="13" priority="17" stopIfTrue="1">
      <formula>P113="as"</formula>
    </cfRule>
    <cfRule type="expression" dxfId="12" priority="18" stopIfTrue="1">
      <formula>P113="bs"</formula>
    </cfRule>
  </conditionalFormatting>
  <conditionalFormatting sqref="O139">
    <cfRule type="expression" dxfId="11" priority="5" stopIfTrue="1">
      <formula>P38="as"</formula>
    </cfRule>
    <cfRule type="expression" dxfId="10" priority="6" stopIfTrue="1">
      <formula>P38="bs"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3">
    <cfRule type="expression" dxfId="7" priority="3" stopIfTrue="1">
      <formula>P113="as"</formula>
    </cfRule>
    <cfRule type="expression" dxfId="6" priority="4" stopIfTrue="1">
      <formula>P113="bs"</formula>
    </cfRule>
  </conditionalFormatting>
  <conditionalFormatting sqref="O144">
    <cfRule type="expression" dxfId="5" priority="7" stopIfTrue="1">
      <formula>P113="as"</formula>
    </cfRule>
    <cfRule type="expression" dxfId="4" priority="8" stopIfTrue="1">
      <formula>P113="bs"</formula>
    </cfRule>
  </conditionalFormatting>
  <conditionalFormatting sqref="Q141">
    <cfRule type="expression" dxfId="3" priority="1" stopIfTrue="1">
      <formula>P67="as"</formula>
    </cfRule>
    <cfRule type="expression" dxfId="2" priority="2" stopIfTrue="1">
      <formula>P67="bs"</formula>
    </cfRule>
  </conditionalFormatting>
  <conditionalFormatting sqref="Q142">
    <cfRule type="expression" dxfId="1" priority="11" stopIfTrue="1">
      <formula>P67="as"</formula>
    </cfRule>
    <cfRule type="expression" dxfId="0" priority="12" stopIfTrue="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6200-000000000000}">
      <formula1>$U$7:$U$16</formula1>
    </dataValidation>
  </dataValidations>
  <printOptions horizontalCentered="1"/>
  <pageMargins left="0.35" right="0.35" top="0.39" bottom="0.39" header="0" footer="0"/>
  <pageSetup paperSize="9" orientation="portrait" horizontalDpi="300" verticalDpi="300"/>
  <headerFooter alignWithMargins="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22945"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22946"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1"/>
  </sheetPr>
  <dimension ref="A1:AK41"/>
  <sheetViews>
    <sheetView workbookViewId="0">
      <selection activeCell="T20" sqref="T20"/>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IF($B7="","",VLOOKUP($B7,#REF!,5))</f>
        <v/>
      </c>
      <c r="D7" s="521" t="str">
        <f>IF($B7="","",VLOOKUP($B7,#REF!,15))</f>
        <v/>
      </c>
      <c r="E7" s="708" t="s">
        <v>210</v>
      </c>
      <c r="F7" s="708"/>
      <c r="G7" s="708" t="s">
        <v>195</v>
      </c>
      <c r="H7" s="708"/>
      <c r="I7" s="522" t="s">
        <v>136</v>
      </c>
      <c r="J7" s="394"/>
      <c r="K7" s="472"/>
      <c r="L7" s="473" t="str">
        <f t="shared" ref="L7:L11" si="0">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IF($B9="","",VLOOKUP($B9,#REF!,5))</f>
        <v/>
      </c>
      <c r="D9" s="521" t="str">
        <f>IF($B9="","",VLOOKUP($B9,#REF!,15))</f>
        <v/>
      </c>
      <c r="E9" s="708" t="s">
        <v>211</v>
      </c>
      <c r="F9" s="708"/>
      <c r="G9" s="708" t="s">
        <v>212</v>
      </c>
      <c r="H9" s="708"/>
      <c r="I9" s="522" t="s">
        <v>209</v>
      </c>
      <c r="J9" s="394"/>
      <c r="K9" s="472"/>
      <c r="L9" s="473" t="str">
        <f t="shared" si="0"/>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IF($B11="","",VLOOKUP($B11,#REF!,5))</f>
        <v/>
      </c>
      <c r="D11" s="521" t="str">
        <f>IF($B11="","",VLOOKUP($B11,#REF!,15))</f>
        <v/>
      </c>
      <c r="E11" s="708" t="s">
        <v>213</v>
      </c>
      <c r="F11" s="708"/>
      <c r="G11" s="708" t="s">
        <v>214</v>
      </c>
      <c r="H11" s="708"/>
      <c r="I11" s="522" t="s">
        <v>14</v>
      </c>
      <c r="J11" s="394"/>
      <c r="K11" s="472"/>
      <c r="L11" s="473" t="str">
        <f t="shared" si="0"/>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IF($B13="","",VLOOKUP($B13,#REF!,5))</f>
        <v/>
      </c>
      <c r="D13" s="521" t="str">
        <f>IF($B13="","",VLOOKUP($B13,#REF!,15))</f>
        <v/>
      </c>
      <c r="E13" s="708" t="s">
        <v>215</v>
      </c>
      <c r="F13" s="708"/>
      <c r="G13" s="708" t="s">
        <v>216</v>
      </c>
      <c r="H13" s="708"/>
      <c r="I13" s="522" t="s">
        <v>136</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Répánszki</v>
      </c>
      <c r="E18" s="703"/>
      <c r="F18" s="703" t="str">
        <f>E9</f>
        <v>Páncsics</v>
      </c>
      <c r="G18" s="703"/>
      <c r="H18" s="703" t="str">
        <f>E11</f>
        <v>Balla</v>
      </c>
      <c r="I18" s="703"/>
      <c r="J18" s="703" t="str">
        <f>E13</f>
        <v>Erdősi</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Répánszki</v>
      </c>
      <c r="C19" s="703"/>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Páncsics</v>
      </c>
      <c r="C20" s="703"/>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Balla</v>
      </c>
      <c r="C21" s="703"/>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03" t="str">
        <f>E13</f>
        <v>Erdősi</v>
      </c>
      <c r="C22" s="703"/>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274"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1"/>
  </sheetPr>
  <dimension ref="A1:AK41"/>
  <sheetViews>
    <sheetView workbookViewId="0">
      <selection activeCell="S16" sqref="S16"/>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460"/>
      <c r="R3" s="51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274" t="s">
        <v>104</v>
      </c>
      <c r="Q4" s="276" t="s">
        <v>217</v>
      </c>
      <c r="R4" s="276" t="s">
        <v>190</v>
      </c>
      <c r="S4" s="205"/>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P5" s="463" t="s">
        <v>107</v>
      </c>
      <c r="Q5" s="464" t="s">
        <v>189</v>
      </c>
      <c r="R5" s="464" t="s">
        <v>218</v>
      </c>
      <c r="S5" s="205"/>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P6" s="467" t="s">
        <v>119</v>
      </c>
      <c r="Q6" s="468" t="s">
        <v>219</v>
      </c>
      <c r="R6" s="468" t="s">
        <v>105</v>
      </c>
      <c r="S6" s="205"/>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IF($B7="","",VLOOKUP($B7,#REF!,5))</f>
        <v/>
      </c>
      <c r="D7" s="521" t="str">
        <f>IF($B7="","",VLOOKUP($B7,#REF!,15))</f>
        <v/>
      </c>
      <c r="E7" s="708" t="s">
        <v>220</v>
      </c>
      <c r="F7" s="708"/>
      <c r="G7" s="708" t="s">
        <v>221</v>
      </c>
      <c r="H7" s="708"/>
      <c r="I7" s="522" t="s">
        <v>136</v>
      </c>
      <c r="J7" s="394"/>
      <c r="K7" s="472"/>
      <c r="L7" s="473" t="str">
        <f t="shared" ref="L7:L11" si="0">IF(K7="","",CONCATENATE(VLOOKUP($Y$3,$AB$1:$AK$1,K7)," pont"))</f>
        <v/>
      </c>
      <c r="M7" s="474"/>
      <c r="P7" s="274" t="s">
        <v>222</v>
      </c>
      <c r="Q7" s="276" t="s">
        <v>108</v>
      </c>
      <c r="R7" s="276" t="s">
        <v>223</v>
      </c>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P8" s="463" t="s">
        <v>224</v>
      </c>
      <c r="Q8" s="464" t="s">
        <v>120</v>
      </c>
      <c r="R8" s="464" t="s">
        <v>225</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IF($B9="","",VLOOKUP($B9,#REF!,5))</f>
        <v/>
      </c>
      <c r="D9" s="521" t="str">
        <f>IF($B9="","",VLOOKUP($B9,#REF!,15))</f>
        <v/>
      </c>
      <c r="E9" s="708" t="s">
        <v>226</v>
      </c>
      <c r="F9" s="708"/>
      <c r="G9" s="708" t="s">
        <v>227</v>
      </c>
      <c r="H9" s="708"/>
      <c r="I9" s="522" t="s">
        <v>125</v>
      </c>
      <c r="J9" s="394"/>
      <c r="K9" s="472"/>
      <c r="L9" s="473" t="str">
        <f t="shared" si="0"/>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IF($B11="","",VLOOKUP($B11,#REF!,5))</f>
        <v/>
      </c>
      <c r="D11" s="521" t="str">
        <f>IF($B11="","",VLOOKUP($B11,#REF!,15))</f>
        <v/>
      </c>
      <c r="E11" s="708" t="s">
        <v>228</v>
      </c>
      <c r="F11" s="708"/>
      <c r="G11" s="708" t="s">
        <v>200</v>
      </c>
      <c r="H11" s="708"/>
      <c r="I11" s="522" t="s">
        <v>14</v>
      </c>
      <c r="J11" s="394"/>
      <c r="K11" s="472"/>
      <c r="L11" s="473" t="str">
        <f t="shared" si="0"/>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IF($B13="","",VLOOKUP($B13,#REF!,5))</f>
        <v/>
      </c>
      <c r="D13" s="521" t="str">
        <f>IF($B13="","",VLOOKUP($B13,#REF!,15))</f>
        <v/>
      </c>
      <c r="E13" s="708" t="s">
        <v>229</v>
      </c>
      <c r="F13" s="708"/>
      <c r="G13" s="708" t="s">
        <v>230</v>
      </c>
      <c r="H13" s="708"/>
      <c r="I13" s="522" t="s">
        <v>136</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523"/>
      <c r="C14" s="524"/>
      <c r="D14" s="524"/>
      <c r="E14" s="524"/>
      <c r="F14" s="524"/>
      <c r="G14" s="524"/>
      <c r="H14" s="524"/>
      <c r="I14" s="524"/>
      <c r="J14" s="394"/>
      <c r="K14" s="476"/>
      <c r="L14" s="476"/>
      <c r="M14" s="478"/>
      <c r="Y14" s="275"/>
      <c r="Z14" s="275"/>
      <c r="AA14" s="275"/>
      <c r="AB14" s="275"/>
      <c r="AC14" s="275"/>
      <c r="AD14" s="275"/>
      <c r="AE14" s="275"/>
      <c r="AF14" s="275"/>
      <c r="AG14" s="275"/>
      <c r="AH14" s="275"/>
      <c r="AI14" s="275"/>
      <c r="AJ14" s="275"/>
      <c r="AK14" s="275"/>
    </row>
    <row r="15" spans="1:37">
      <c r="A15" s="476" t="s">
        <v>231</v>
      </c>
      <c r="B15" s="520"/>
      <c r="C15" s="521" t="str">
        <f>IF($B15="","",VLOOKUP($B15,#REF!,5))</f>
        <v/>
      </c>
      <c r="D15" s="521" t="str">
        <f>IF($B15="","",VLOOKUP($B15,#REF!,15))</f>
        <v/>
      </c>
      <c r="E15" s="708" t="s">
        <v>232</v>
      </c>
      <c r="F15" s="708"/>
      <c r="G15" s="708" t="s">
        <v>233</v>
      </c>
      <c r="H15" s="708"/>
      <c r="I15" s="522" t="s">
        <v>14</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Domján</v>
      </c>
      <c r="E18" s="703"/>
      <c r="F18" s="703" t="str">
        <f>E9</f>
        <v>Horváth</v>
      </c>
      <c r="G18" s="703"/>
      <c r="H18" s="703" t="str">
        <f>E11</f>
        <v>Gáyer</v>
      </c>
      <c r="I18" s="703"/>
      <c r="J18" s="703" t="str">
        <f>E13</f>
        <v>Fazekas</v>
      </c>
      <c r="K18" s="703"/>
      <c r="L18" s="703" t="str">
        <f>E15</f>
        <v>Kazy</v>
      </c>
      <c r="M18" s="703"/>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9" t="str">
        <f>E7</f>
        <v>Domján</v>
      </c>
      <c r="C19" s="709"/>
      <c r="D19" s="704"/>
      <c r="E19" s="704"/>
      <c r="F19" s="705"/>
      <c r="G19" s="705"/>
      <c r="H19" s="705"/>
      <c r="I19" s="705"/>
      <c r="J19" s="703"/>
      <c r="K19" s="703"/>
      <c r="L19" s="703"/>
      <c r="M19" s="703"/>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9" t="str">
        <f>E9</f>
        <v>Horváth</v>
      </c>
      <c r="C20" s="709"/>
      <c r="D20" s="705"/>
      <c r="E20" s="705"/>
      <c r="F20" s="704"/>
      <c r="G20" s="704"/>
      <c r="H20" s="705"/>
      <c r="I20" s="705"/>
      <c r="J20" s="705"/>
      <c r="K20" s="705"/>
      <c r="L20" s="703"/>
      <c r="M20" s="703"/>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9" t="str">
        <f>E11</f>
        <v>Gáyer</v>
      </c>
      <c r="C21" s="709"/>
      <c r="D21" s="705"/>
      <c r="E21" s="705"/>
      <c r="F21" s="705"/>
      <c r="G21" s="705"/>
      <c r="H21" s="704"/>
      <c r="I21" s="704"/>
      <c r="J21" s="705"/>
      <c r="K21" s="705"/>
      <c r="L21" s="705"/>
      <c r="M21" s="705"/>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09" t="str">
        <f>E13</f>
        <v>Fazekas</v>
      </c>
      <c r="C22" s="709"/>
      <c r="D22" s="705"/>
      <c r="E22" s="705"/>
      <c r="F22" s="705"/>
      <c r="G22" s="705"/>
      <c r="H22" s="703"/>
      <c r="I22" s="703"/>
      <c r="J22" s="704"/>
      <c r="K22" s="704"/>
      <c r="L22" s="705"/>
      <c r="M22" s="705"/>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231</v>
      </c>
      <c r="B23" s="709" t="str">
        <f>E15</f>
        <v>Kazy</v>
      </c>
      <c r="C23" s="709"/>
      <c r="D23" s="705"/>
      <c r="E23" s="705"/>
      <c r="F23" s="705"/>
      <c r="G23" s="705"/>
      <c r="H23" s="703"/>
      <c r="I23" s="703"/>
      <c r="J23" s="703"/>
      <c r="K23" s="703"/>
      <c r="L23" s="704"/>
      <c r="M23" s="70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5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R41">
    <cfRule type="expression" dxfId="273"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1"/>
    <pageSetUpPr fitToPage="1"/>
  </sheetPr>
  <dimension ref="A1:AK57"/>
  <sheetViews>
    <sheetView showGridLines="0" showZeros="0" topLeftCell="D11" workbookViewId="0">
      <selection activeCell="AJ28" sqref="AJ28"/>
    </sheetView>
  </sheetViews>
  <sheetFormatPr defaultColWidth="9" defaultRowHeight="13.2"/>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7">
        <f>Altalanos!$A$8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IF($E7="","",VLOOKUP($E7,#REF!,14))</f>
        <v/>
      </c>
      <c r="C7" s="293" t="str">
        <f>IF($E7="","",VLOOKUP($E7,#REF!,15))</f>
        <v/>
      </c>
      <c r="D7" s="293" t="str">
        <f>IF($E7="","",VLOOKUP($E7,#REF!,5))</f>
        <v/>
      </c>
      <c r="E7" s="48"/>
      <c r="F7" s="77" t="s">
        <v>236</v>
      </c>
      <c r="G7" s="77" t="s">
        <v>237</v>
      </c>
      <c r="H7" s="77"/>
      <c r="I7" s="376" t="s">
        <v>14</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47" t="s">
        <v>238</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IF($E9="","",VLOOKUP($E9,#REF!,14))</f>
        <v/>
      </c>
      <c r="C9" s="293" t="str">
        <f>IF($E9="","",VLOOKUP($E9,#REF!,15))</f>
        <v/>
      </c>
      <c r="D9" s="293" t="str">
        <f>IF($E9="","",VLOOKUP($E9,#REF!,5))</f>
        <v/>
      </c>
      <c r="E9" s="48"/>
      <c r="F9" s="77" t="str">
        <f>UPPER(IF($E9="","",VLOOKUP($E9,#REF!,2)))</f>
        <v/>
      </c>
      <c r="G9" s="77" t="str">
        <f>IF($E9="","",VLOOKUP($E9,#REF!,3))</f>
        <v/>
      </c>
      <c r="H9" s="77"/>
      <c r="I9" s="50" t="str">
        <f>IF($E9="","",VLOOKUP($E9,#REF!,4))</f>
        <v/>
      </c>
      <c r="J9" s="355"/>
      <c r="K9" s="353"/>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72"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IF($E11="","",VLOOKUP($E11,#REF!,14))</f>
        <v/>
      </c>
      <c r="C11" s="293" t="str">
        <f>IF($E11="","",VLOOKUP($E11,#REF!,15))</f>
        <v/>
      </c>
      <c r="D11" s="293" t="str">
        <f>IF($E11="","",VLOOKUP($E11,#REF!,5))</f>
        <v/>
      </c>
      <c r="E11" s="48"/>
      <c r="F11" s="77" t="s">
        <v>176</v>
      </c>
      <c r="G11" s="77" t="s">
        <v>239</v>
      </c>
      <c r="H11" s="77"/>
      <c r="I11" s="376" t="s">
        <v>136</v>
      </c>
      <c r="J11" s="351"/>
      <c r="K11" s="353"/>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77"/>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IF($E13="","",VLOOKUP($E13,#REF!,14))</f>
        <v/>
      </c>
      <c r="C13" s="293" t="str">
        <f>IF($E13="","",VLOOKUP($E13,#REF!,15))</f>
        <v/>
      </c>
      <c r="D13" s="293" t="str">
        <f>IF($E13="","",VLOOKUP($E13,#REF!,5))</f>
        <v/>
      </c>
      <c r="E13" s="48"/>
      <c r="F13" s="77" t="s">
        <v>240</v>
      </c>
      <c r="G13" s="77" t="s">
        <v>241</v>
      </c>
      <c r="H13" s="77"/>
      <c r="I13" s="376" t="s">
        <v>125</v>
      </c>
      <c r="J13" s="360"/>
      <c r="K13" s="353"/>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53"/>
      <c r="G14" s="353"/>
      <c r="H14" s="354"/>
      <c r="I14" s="362"/>
      <c r="J14" s="357"/>
      <c r="K14" s="353"/>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IF($E15="","",VLOOKUP($E15,#REF!,14))</f>
        <v/>
      </c>
      <c r="C15" s="293" t="str">
        <f>IF($E15="","",VLOOKUP($E15,#REF!,15))</f>
        <v/>
      </c>
      <c r="D15" s="293" t="str">
        <f>IF($E15="","",VLOOKUP($E15,#REF!,5))</f>
        <v/>
      </c>
      <c r="E15" s="48"/>
      <c r="F15" s="77" t="s">
        <v>242</v>
      </c>
      <c r="G15" s="77" t="s">
        <v>243</v>
      </c>
      <c r="H15" s="77"/>
      <c r="I15" s="376" t="s">
        <v>125</v>
      </c>
      <c r="J15" s="361"/>
      <c r="K15" s="353"/>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47" t="s">
        <v>242</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IF($E17="","",VLOOKUP($E17,#REF!,14))</f>
        <v/>
      </c>
      <c r="C17" s="293" t="str">
        <f>IF($E17="","",VLOOKUP($E17,#REF!,15))</f>
        <v/>
      </c>
      <c r="D17" s="293" t="str">
        <f>IF($E17="","",VLOOKUP($E17,#REF!,5))</f>
        <v/>
      </c>
      <c r="E17" s="48"/>
      <c r="F17" s="77"/>
      <c r="G17" s="77"/>
      <c r="H17" s="93"/>
      <c r="I17" s="376"/>
      <c r="J17" s="355"/>
      <c r="K17" s="353"/>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72"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IF($E19="","",VLOOKUP($E19,#REF!,14))</f>
        <v/>
      </c>
      <c r="C19" s="293" t="str">
        <f>IF($E19="","",VLOOKUP($E19,#REF!,15))</f>
        <v/>
      </c>
      <c r="D19" s="293" t="str">
        <f>IF($E19="","",VLOOKUP($E19,#REF!,5))</f>
        <v/>
      </c>
      <c r="E19" s="48"/>
      <c r="F19" s="77" t="s">
        <v>244</v>
      </c>
      <c r="G19" s="77" t="s">
        <v>161</v>
      </c>
      <c r="H19" s="77"/>
      <c r="I19" s="376" t="s">
        <v>14</v>
      </c>
      <c r="J19" s="351"/>
      <c r="K19" s="353"/>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47" t="s">
        <v>244</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IF($E21="","",VLOOKUP($E21,#REF!,14))</f>
        <v/>
      </c>
      <c r="C21" s="293" t="str">
        <f>IF($E21="","",VLOOKUP($E21,#REF!,15))</f>
        <v/>
      </c>
      <c r="D21" s="293" t="str">
        <f>IF($E21="","",VLOOKUP($E21,#REF!,5))</f>
        <v/>
      </c>
      <c r="E21" s="48"/>
      <c r="F21" s="629"/>
      <c r="G21" s="77"/>
      <c r="H21" s="77"/>
      <c r="I21" s="376"/>
      <c r="J21" s="360"/>
      <c r="K21" s="353"/>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53"/>
      <c r="G22" s="353"/>
      <c r="H22" s="354"/>
      <c r="I22" s="362"/>
      <c r="J22" s="357"/>
      <c r="K22" s="353"/>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IF($E23="","",VLOOKUP($E23,#REF!,14))</f>
        <v/>
      </c>
      <c r="C23" s="293" t="str">
        <f>IF($E23="","",VLOOKUP($E23,#REF!,15))</f>
        <v/>
      </c>
      <c r="D23" s="293" t="str">
        <f>IF($E23="","",VLOOKUP($E23,#REF!,5))</f>
        <v/>
      </c>
      <c r="E23" s="48"/>
      <c r="F23" s="77" t="s">
        <v>245</v>
      </c>
      <c r="G23" s="77" t="s">
        <v>183</v>
      </c>
      <c r="H23" s="77"/>
      <c r="I23" s="376" t="s">
        <v>14</v>
      </c>
      <c r="J23" s="351"/>
      <c r="K23" s="353"/>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77"/>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IF($E25="","",VLOOKUP($E25,#REF!,14))</f>
        <v/>
      </c>
      <c r="C25" s="293" t="str">
        <f>IF($E25="","",VLOOKUP($E25,#REF!,15))</f>
        <v/>
      </c>
      <c r="D25" s="293" t="str">
        <f>IF($E25="","",VLOOKUP($E25,#REF!,5))</f>
        <v/>
      </c>
      <c r="E25" s="48"/>
      <c r="F25" s="630" t="s">
        <v>246</v>
      </c>
      <c r="G25" s="630" t="s">
        <v>247</v>
      </c>
      <c r="H25" s="630"/>
      <c r="I25" s="376" t="s">
        <v>125</v>
      </c>
      <c r="J25" s="355"/>
      <c r="K25" s="353"/>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72"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IF($E27="","",VLOOKUP($E27,#REF!,14))</f>
        <v/>
      </c>
      <c r="C27" s="293" t="str">
        <f>IF($E27="","",VLOOKUP($E27,#REF!,15))</f>
        <v/>
      </c>
      <c r="D27" s="293" t="str">
        <f>IF($E27="","",VLOOKUP($E27,#REF!,5))</f>
        <v/>
      </c>
      <c r="E27" s="48"/>
      <c r="F27" s="77" t="s">
        <v>248</v>
      </c>
      <c r="G27" s="77" t="s">
        <v>249</v>
      </c>
      <c r="H27" s="77"/>
      <c r="I27" s="376" t="s">
        <v>136</v>
      </c>
      <c r="J27" s="351"/>
      <c r="K27" s="353"/>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631" t="str">
        <f>UPPER(IF(OR(J28="a",J28="as"),#REF!,IF(OR(J28="b",J28="bs"),F29,)))</f>
        <v/>
      </c>
      <c r="L28" s="359"/>
      <c r="M28" s="300"/>
      <c r="N28" s="304"/>
      <c r="O28" s="297"/>
      <c r="P28" s="304"/>
      <c r="Q28" s="118"/>
      <c r="R28" s="119"/>
      <c r="S28" s="56"/>
    </row>
    <row r="29" spans="1:37" s="5" customFormat="1" ht="12.9" customHeight="1">
      <c r="A29" s="292">
        <v>12</v>
      </c>
      <c r="B29" s="47" t="str">
        <f>IF($E29="","",VLOOKUP($E29,#REF!,14))</f>
        <v/>
      </c>
      <c r="C29" s="293" t="str">
        <f>IF($E29="","",VLOOKUP($E29,#REF!,15))</f>
        <v/>
      </c>
      <c r="D29" s="293" t="str">
        <f>IF($E29="","",VLOOKUP($E29,#REF!,5))</f>
        <v/>
      </c>
      <c r="E29" s="48"/>
      <c r="F29" s="77" t="s">
        <v>250</v>
      </c>
      <c r="G29" s="77" t="s">
        <v>185</v>
      </c>
      <c r="H29" s="77"/>
      <c r="I29" s="376" t="s">
        <v>14</v>
      </c>
      <c r="J29" s="360"/>
      <c r="K29" s="353"/>
      <c r="L29" s="300"/>
      <c r="M29" s="300"/>
      <c r="N29" s="304"/>
      <c r="O29" s="297"/>
      <c r="P29" s="304"/>
      <c r="Q29" s="118"/>
      <c r="R29" s="119"/>
      <c r="S29" s="56"/>
    </row>
    <row r="30" spans="1:37" s="5" customFormat="1" ht="12.9" customHeight="1">
      <c r="A30" s="302"/>
      <c r="B30" s="59"/>
      <c r="C30" s="70"/>
      <c r="D30" s="70"/>
      <c r="E30" s="84"/>
      <c r="F30" s="353"/>
      <c r="G30" s="353"/>
      <c r="H30" s="354"/>
      <c r="I30" s="362"/>
      <c r="J30" s="357"/>
      <c r="K30" s="353"/>
      <c r="L30" s="300"/>
      <c r="M30" s="87" t="s">
        <v>173</v>
      </c>
      <c r="N30" s="73"/>
      <c r="O30" s="295" t="str">
        <f>UPPER(IF(OR(N30="a",N30="as"),M26,IF(OR(N30="b",N30="bs"),M34,)))</f>
        <v/>
      </c>
      <c r="P30" s="308"/>
      <c r="Q30" s="118"/>
      <c r="R30" s="119"/>
      <c r="S30" s="56"/>
    </row>
    <row r="31" spans="1:37" s="5" customFormat="1" ht="12.9" customHeight="1">
      <c r="A31" s="302">
        <v>13</v>
      </c>
      <c r="B31" s="47" t="str">
        <f>IF($E31="","",VLOOKUP($E31,#REF!,14))</f>
        <v/>
      </c>
      <c r="C31" s="293" t="str">
        <f>IF($E31="","",VLOOKUP($E31,#REF!,15))</f>
        <v/>
      </c>
      <c r="D31" s="293" t="str">
        <f>IF($E31="","",VLOOKUP($E31,#REF!,5))</f>
        <v/>
      </c>
      <c r="E31" s="48"/>
      <c r="F31" s="77" t="s">
        <v>251</v>
      </c>
      <c r="G31" s="77" t="s">
        <v>252</v>
      </c>
      <c r="H31" s="77"/>
      <c r="I31" s="376" t="s">
        <v>14</v>
      </c>
      <c r="J31" s="361"/>
      <c r="K31" s="353"/>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47" t="s">
        <v>251</v>
      </c>
      <c r="L32" s="295"/>
      <c r="M32" s="300"/>
      <c r="N32" s="304"/>
      <c r="O32" s="297"/>
      <c r="P32" s="297"/>
      <c r="Q32" s="118"/>
      <c r="R32" s="119"/>
      <c r="S32" s="56"/>
    </row>
    <row r="33" spans="1:19" s="5" customFormat="1" ht="12.9" customHeight="1">
      <c r="A33" s="302">
        <v>14</v>
      </c>
      <c r="B33" s="47" t="str">
        <f>IF($E33="","",VLOOKUP($E33,#REF!,14))</f>
        <v/>
      </c>
      <c r="C33" s="293" t="str">
        <f>IF($E33="","",VLOOKUP($E33,#REF!,15))</f>
        <v/>
      </c>
      <c r="D33" s="293" t="str">
        <f>IF($E33="","",VLOOKUP($E33,#REF!,5))</f>
        <v/>
      </c>
      <c r="E33" s="48"/>
      <c r="F33" s="77" t="str">
        <f>UPPER(IF($E33="","",VLOOKUP($E33,#REF!,2)))</f>
        <v/>
      </c>
      <c r="G33" s="77" t="str">
        <f>IF($E33="","",VLOOKUP($E33,#REF!,3))</f>
        <v/>
      </c>
      <c r="H33" s="77"/>
      <c r="I33" s="376" t="str">
        <f>IF($E33="","",VLOOKUP($E33,#REF!,4))</f>
        <v/>
      </c>
      <c r="J33" s="355"/>
      <c r="K33" s="353"/>
      <c r="L33" s="356"/>
      <c r="M33" s="300"/>
      <c r="N33" s="304"/>
      <c r="O33" s="297"/>
      <c r="P33" s="297"/>
      <c r="Q33" s="118"/>
      <c r="R33" s="119"/>
      <c r="S33" s="56"/>
    </row>
    <row r="34" spans="1:19" s="5" customFormat="1" ht="12.9" customHeight="1">
      <c r="A34" s="302"/>
      <c r="B34" s="59"/>
      <c r="C34" s="70"/>
      <c r="D34" s="70"/>
      <c r="E34" s="84"/>
      <c r="F34" s="353"/>
      <c r="G34" s="353"/>
      <c r="H34" s="354"/>
      <c r="I34" s="300"/>
      <c r="J34" s="357"/>
      <c r="K34" s="72" t="s">
        <v>173</v>
      </c>
      <c r="L34" s="73"/>
      <c r="M34" s="295" t="str">
        <f>UPPER(IF(OR(L34="a",L34="as"),K32,IF(OR(L34="b",L34="bs"),K36,)))</f>
        <v/>
      </c>
      <c r="N34" s="308"/>
      <c r="O34" s="297"/>
      <c r="P34" s="297"/>
      <c r="Q34" s="118"/>
      <c r="R34" s="119"/>
      <c r="S34" s="56"/>
    </row>
    <row r="35" spans="1:19" s="5" customFormat="1" ht="12.9" customHeight="1">
      <c r="A35" s="302">
        <v>15</v>
      </c>
      <c r="B35" s="47" t="str">
        <f>IF($E35="","",VLOOKUP($E35,#REF!,14))</f>
        <v/>
      </c>
      <c r="C35" s="293" t="str">
        <f>IF($E35="","",VLOOKUP($E35,#REF!,15))</f>
        <v/>
      </c>
      <c r="D35" s="293" t="str">
        <f>IF($E35="","",VLOOKUP($E35,#REF!,5))</f>
        <v/>
      </c>
      <c r="E35" s="48"/>
      <c r="F35" s="77" t="str">
        <f>UPPER(IF($E35="","",VLOOKUP($E35,#REF!,2)))</f>
        <v/>
      </c>
      <c r="G35" s="77" t="str">
        <f>IF($E35="","",VLOOKUP($E35,#REF!,3))</f>
        <v/>
      </c>
      <c r="H35" s="77"/>
      <c r="I35" s="376" t="str">
        <f>IF($E35="","",VLOOKUP($E35,#REF!,4))</f>
        <v/>
      </c>
      <c r="J35" s="351"/>
      <c r="K35" s="353"/>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47" t="s">
        <v>253</v>
      </c>
      <c r="L36" s="359"/>
      <c r="M36" s="300"/>
      <c r="N36" s="297"/>
      <c r="O36" s="297"/>
      <c r="P36" s="297"/>
      <c r="Q36" s="118"/>
      <c r="R36" s="119"/>
      <c r="S36" s="56"/>
    </row>
    <row r="37" spans="1:19" s="5" customFormat="1" ht="12.9" customHeight="1">
      <c r="A37" s="292">
        <v>16</v>
      </c>
      <c r="B37" s="47" t="str">
        <f>IF($E37="","",VLOOKUP($E37,#REF!,14))</f>
        <v/>
      </c>
      <c r="C37" s="293" t="str">
        <f>IF($E37="","",VLOOKUP($E37,#REF!,15))</f>
        <v/>
      </c>
      <c r="D37" s="293" t="str">
        <f>IF($E37="","",VLOOKUP($E37,#REF!,5))</f>
        <v/>
      </c>
      <c r="E37" s="48"/>
      <c r="F37" s="77" t="s">
        <v>253</v>
      </c>
      <c r="G37" s="77" t="s">
        <v>254</v>
      </c>
      <c r="H37" s="77"/>
      <c r="I37" s="376" t="s">
        <v>136</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e">
        <f>IF(E50&gt;$R$57,,UPPER(VLOOKUP(E50,#REF!,2)))</f>
        <v>#REF!</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e">
        <f>IF(E51&gt;$R$57,,UPPER(VLOOKUP(E51,#REF!,2)))</f>
        <v>#REF!</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e">
        <f>IF(E52&gt;$R$57,,UPPER(VLOOKUP(E52,#REF!,2)))</f>
        <v>#REF!</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e">
        <f>IF(E53&gt;$R$57,,UPPER(VLOOKUP(E53,#REF!,2)))</f>
        <v>#REF!</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t="e">
        <f>MIN(4,#REF!)</f>
        <v>#REF!</v>
      </c>
    </row>
  </sheetData>
  <mergeCells count="1">
    <mergeCell ref="A4:C4"/>
  </mergeCells>
  <conditionalFormatting sqref="K8">
    <cfRule type="cellIs" dxfId="272" priority="7" stopIfTrue="1" operator="equal">
      <formula>"Bye"</formula>
    </cfRule>
  </conditionalFormatting>
  <conditionalFormatting sqref="K12">
    <cfRule type="cellIs" dxfId="271" priority="6" stopIfTrue="1" operator="equal">
      <formula>"Bye"</formula>
    </cfRule>
  </conditionalFormatting>
  <conditionalFormatting sqref="K16">
    <cfRule type="cellIs" dxfId="270" priority="5" stopIfTrue="1" operator="equal">
      <formula>"Bye"</formula>
    </cfRule>
  </conditionalFormatting>
  <conditionalFormatting sqref="K20">
    <cfRule type="cellIs" dxfId="269" priority="4" stopIfTrue="1" operator="equal">
      <formula>"Bye"</formula>
    </cfRule>
  </conditionalFormatting>
  <conditionalFormatting sqref="K24">
    <cfRule type="cellIs" dxfId="268" priority="3" stopIfTrue="1" operator="equal">
      <formula>"Bye"</formula>
    </cfRule>
  </conditionalFormatting>
  <conditionalFormatting sqref="K32">
    <cfRule type="cellIs" dxfId="267" priority="2" stopIfTrue="1" operator="equal">
      <formula>"Bye"</formula>
    </cfRule>
  </conditionalFormatting>
  <conditionalFormatting sqref="K36">
    <cfRule type="cellIs" dxfId="266" priority="1" stopIfTrue="1" operator="equal">
      <formula>"Bye"</formula>
    </cfRule>
  </conditionalFormatting>
  <dataValidations count="1">
    <dataValidation type="list" allowBlank="1" showInputMessage="1" sqref="I8 K10 I12 M14 I16 K18 I20 O22 I24 K26 I28 M30 I32 K34 I36 M40 I42 K44 I46" xr:uid="{00000000-0002-0000-0B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99635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99635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1"/>
  </sheetPr>
  <dimension ref="A1:AS140"/>
  <sheetViews>
    <sheetView workbookViewId="0">
      <selection activeCell="AI28" sqref="AI28"/>
    </sheetView>
  </sheetViews>
  <sheetFormatPr defaultColWidth="9"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627">
        <f>Altalanos!$B$8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1"/>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t="str">
        <f>Altalanos!$A$10</f>
        <v>2026.05.12</v>
      </c>
      <c r="B4" s="701"/>
      <c r="C4" s="701"/>
      <c r="D4" s="396"/>
      <c r="E4" s="397"/>
      <c r="F4" s="397"/>
      <c r="G4" s="397" t="str">
        <f>Altalanos!$C$10</f>
        <v>Baja</v>
      </c>
      <c r="H4" s="398"/>
      <c r="I4" s="397"/>
      <c r="J4" s="399"/>
      <c r="K4" s="400"/>
      <c r="L4" s="399"/>
      <c r="M4" s="401"/>
      <c r="N4" s="399"/>
      <c r="O4" s="397"/>
      <c r="P4" s="399"/>
      <c r="Q4" s="397"/>
      <c r="R4" s="402">
        <f>Altalanos!$E$10</f>
        <v>0</v>
      </c>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1.1"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IF($E7="","",VLOOKUP($E7,'1MD ELO (2)'!$A$7:$O$22,14))</f>
        <v/>
      </c>
      <c r="C7" s="407" t="str">
        <f>IF($E7="","",VLOOKUP($E7,'1MD ELO (2)'!$A$7:$O$22,15))</f>
        <v/>
      </c>
      <c r="D7" s="407" t="str">
        <f>IF($E7="","",VLOOKUP($E7,'1MD ELO (2)'!$A$7:$O$22,5))</f>
        <v/>
      </c>
      <c r="E7" s="408"/>
      <c r="F7" s="409" t="str">
        <f>UPPER(IF($E7="","",VLOOKUP($E7,'1MD ELO (2)'!$A$7:$O$22,2)))</f>
        <v/>
      </c>
      <c r="G7" s="409" t="str">
        <f>IF($E7="","",VLOOKUP($E7,'1MD ELO (2)'!$A$7:$O$22,3))</f>
        <v/>
      </c>
      <c r="H7" s="409"/>
      <c r="I7" s="409" t="str">
        <f>IF($E7="","",VLOOKUP($E7,'1MD ELO (2)'!$A$7:$O$22,4))</f>
        <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IF($E9="","",VLOOKUP($E9,'1MD ELO (2)'!$A$7:$O$22,14))</f>
        <v/>
      </c>
      <c r="C9" s="407" t="str">
        <f>IF($E9="","",VLOOKUP($E9,'1MD ELO (2)'!$A$7:$O$22,15))</f>
        <v/>
      </c>
      <c r="D9" s="407" t="str">
        <f>IF($E9="","",VLOOKUP($E9,'1MD ELO (2)'!$A$7:$O$22,5))</f>
        <v/>
      </c>
      <c r="E9" s="420"/>
      <c r="F9" s="421" t="str">
        <f>UPPER(IF($E9="","",VLOOKUP($E9,'1MD ELO (2)'!$A$7:$O$22,2)))</f>
        <v/>
      </c>
      <c r="G9" s="421" t="str">
        <f>IF($E9="","",VLOOKUP($E9,'1MD ELO (2)'!$A$7:$O$22,3))</f>
        <v/>
      </c>
      <c r="H9" s="421"/>
      <c r="I9" s="421" t="str">
        <f>IF($E9="","",VLOOKUP($E9,'1MD ELO (2)'!$A$7:$O$22,4))</f>
        <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IF($E11="","",VLOOKUP($E11,'1MD ELO (2)'!$A$7:$O$22,14))</f>
        <v/>
      </c>
      <c r="C11" s="407" t="str">
        <f>IF($E11="","",VLOOKUP($E11,'1MD ELO (2)'!$A$7:$O$22,15))</f>
        <v/>
      </c>
      <c r="D11" s="407" t="str">
        <f>IF($E11="","",VLOOKUP($E11,'1MD ELO (2)'!$A$7:$O$22,5))</f>
        <v/>
      </c>
      <c r="E11" s="420"/>
      <c r="F11" s="421" t="str">
        <f>UPPER(IF($E11="","",VLOOKUP($E11,'1MD ELO (2)'!$A$7:$O$22,2)))</f>
        <v/>
      </c>
      <c r="G11" s="421" t="str">
        <f>IF($E11="","",VLOOKUP($E11,'1MD ELO (2)'!$A$7:$O$22,3))</f>
        <v/>
      </c>
      <c r="H11" s="421"/>
      <c r="I11" s="421" t="str">
        <f>IF($E11="","",VLOOKUP($E11,'1MD ELO (2)'!$A$7:$O$22,4))</f>
        <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IF($E13="","",VLOOKUP($E13,'1MD ELO (2)'!$A$7:$O$22,14))</f>
        <v/>
      </c>
      <c r="C13" s="407" t="str">
        <f>IF($E13="","",VLOOKUP($E13,'1MD ELO (2)'!$A$7:$O$22,15))</f>
        <v/>
      </c>
      <c r="D13" s="407" t="str">
        <f>IF($E13="","",VLOOKUP($E13,'1MD ELO (2)'!$A$7:$O$22,5))</f>
        <v/>
      </c>
      <c r="E13" s="420"/>
      <c r="F13" s="421" t="str">
        <f>UPPER(IF($E13="","",VLOOKUP($E13,'1MD ELO (2)'!$A$7:$O$22,2)))</f>
        <v/>
      </c>
      <c r="G13" s="421" t="str">
        <f>IF($E13="","",VLOOKUP($E13,'1MD ELO (2)'!$A$7:$O$22,3))</f>
        <v/>
      </c>
      <c r="H13" s="421"/>
      <c r="I13" s="421" t="str">
        <f>IF($E13="","",VLOOKUP($E13,'1MD ELO (2)'!$A$7:$O$22,4))</f>
        <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IF($E15="","",VLOOKUP($E15,'1MD ELO (2)'!$A$7:$O$22,14))</f>
        <v/>
      </c>
      <c r="C15" s="407" t="str">
        <f>IF($E15="","",VLOOKUP($E15,'1MD ELO (2)'!$A$7:$O$22,15))</f>
        <v/>
      </c>
      <c r="D15" s="407" t="str">
        <f>IF($E15="","",VLOOKUP($E15,'1MD ELO (2)'!$A$7:$O$22,5))</f>
        <v/>
      </c>
      <c r="E15" s="420"/>
      <c r="F15" s="421" t="str">
        <f>UPPER(IF($E15="","",VLOOKUP($E15,'1MD ELO (2)'!$A$7:$O$22,2)))</f>
        <v/>
      </c>
      <c r="G15" s="421" t="str">
        <f>IF($E15="","",VLOOKUP($E15,'1MD ELO (2)'!$A$7:$O$22,3))</f>
        <v/>
      </c>
      <c r="H15" s="421"/>
      <c r="I15" s="421" t="str">
        <f>IF($E15="","",VLOOKUP($E15,'1MD ELO (2)'!$A$7:$O$22,4))</f>
        <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394"/>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IF($E17="","",VLOOKUP($E17,'1MD ELO (2)'!$A$7:$O$22,14))</f>
        <v/>
      </c>
      <c r="C17" s="407" t="str">
        <f>IF($E17="","",VLOOKUP($E17,'1MD ELO (2)'!$A$7:$O$22,15))</f>
        <v/>
      </c>
      <c r="D17" s="407" t="str">
        <f>IF($E17="","",VLOOKUP($E17,'1MD ELO (2)'!$A$7:$O$22,5))</f>
        <v/>
      </c>
      <c r="E17" s="420"/>
      <c r="F17" s="421" t="str">
        <f>UPPER(IF($E17="","",VLOOKUP($E17,'1MD ELO (2)'!$A$7:$O$22,2)))</f>
        <v/>
      </c>
      <c r="G17" s="421" t="str">
        <f>IF($E17="","",VLOOKUP($E17,'1MD ELO (2)'!$A$7:$O$22,3))</f>
        <v/>
      </c>
      <c r="H17" s="421"/>
      <c r="I17" s="421" t="str">
        <f>IF($E17="","",VLOOKUP($E17,'1MD ELO (2)'!$A$7:$O$22,4))</f>
        <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IF($E19="","",VLOOKUP($E19,'1MD ELO (2)'!$A$7:$O$22,14))</f>
        <v/>
      </c>
      <c r="C19" s="407" t="str">
        <f>IF($E19="","",VLOOKUP($E19,'1MD ELO (2)'!$A$7:$O$22,15))</f>
        <v/>
      </c>
      <c r="D19" s="407" t="str">
        <f>IF($E19="","",VLOOKUP($E19,'1MD ELO (2)'!$A$7:$O$22,5))</f>
        <v/>
      </c>
      <c r="E19" s="420"/>
      <c r="F19" s="421" t="str">
        <f>UPPER(IF($E19="","",VLOOKUP($E19,'1MD ELO (2)'!$A$7:$O$22,2)))</f>
        <v/>
      </c>
      <c r="G19" s="421" t="str">
        <f>IF($E19="","",VLOOKUP($E19,'1MD ELO (2)'!$A$7:$O$22,3))</f>
        <v/>
      </c>
      <c r="H19" s="421"/>
      <c r="I19" s="421" t="str">
        <f>IF($E19="","",VLOOKUP($E19,'1MD ELO (2)'!$A$7:$O$22,4))</f>
        <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416"/>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IF($E21="","",VLOOKUP($E21,'1MD ELO (2)'!$A$7:$O$22,14))</f>
        <v/>
      </c>
      <c r="C21" s="407" t="str">
        <f>IF($E21="","",VLOOKUP($E21,'1MD ELO (2)'!$A$7:$O$22,15))</f>
        <v/>
      </c>
      <c r="D21" s="407" t="str">
        <f>IF($E21="","",VLOOKUP($E21,'1MD ELO (2)'!$A$7:$O$22,5))</f>
        <v/>
      </c>
      <c r="E21" s="408"/>
      <c r="F21" s="435" t="str">
        <f>UPPER(IF($E21="","",VLOOKUP($E21,'1MD ELO (2)'!$A$7:$O$22,2)))</f>
        <v/>
      </c>
      <c r="G21" s="435" t="str">
        <f>IF($E21="","",VLOOKUP($E21,'1MD ELO (2)'!$A$7:$O$22,3))</f>
        <v/>
      </c>
      <c r="H21" s="435"/>
      <c r="I21" s="435" t="str">
        <f>IF($E21="","",VLOOKUP($E21,'1MD ELO (2)'!$A$7:$O$22,4))</f>
        <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str">
        <f>IF(E55&gt;$R$62,,UPPER(VLOOKUP(E55,'1MD ELO (2)'!$A$7:$Q$134,2)))</f>
        <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str">
        <f>IF(E56&gt;$R$62,,UPPER(VLOOKUP(E56,'1MD ELO (2)'!$A$7:$Q$134,2)))</f>
        <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f>MIN(4,'1MD ELO (2)'!Q5)</f>
        <v>4</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265" priority="1" stopIfTrue="1">
      <formula>AND($O$1="CU",O16="Umpire")</formula>
    </cfRule>
    <cfRule type="expression" dxfId="264" priority="2" stopIfTrue="1">
      <formula>AND($O$1="CU",O16&lt;&gt;"Umpire",P16&lt;&gt;"")</formula>
    </cfRule>
    <cfRule type="expression" dxfId="263" priority="3" stopIfTrue="1">
      <formula>AND($O$1="CU",O16&lt;&gt;"Umpire")</formula>
    </cfRule>
  </conditionalFormatting>
  <dataValidations count="1">
    <dataValidation type="list" allowBlank="1" showInputMessage="1" sqref="I8 K10 I12 M14 I16 O16 K18 I20 I23 K25 I27 M29 I31 K33 I35 I39 K41 I43 M45 I47 K49 I51" xr:uid="{00000000-0002-0000-0C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89537"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108953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2">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IF($B7="","",VLOOKUP($B7,#REF!,5))</f>
        <v/>
      </c>
      <c r="D7" s="521" t="str">
        <f>IF($B7="","",VLOOKUP($B7,#REF!,15))</f>
        <v/>
      </c>
      <c r="E7" s="708" t="str">
        <f>UPPER(IF($B7="","",VLOOKUP($B7,#REF!,2)))</f>
        <v/>
      </c>
      <c r="F7" s="708"/>
      <c r="G7" s="708" t="str">
        <f>IF($B7="","",VLOOKUP($B7,#REF!,3))</f>
        <v/>
      </c>
      <c r="H7" s="708"/>
      <c r="I7" s="522" t="str">
        <f>IF($B7="","",VLOOKUP($B7,#REF!,4))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IF($B9="","",VLOOKUP($B9,#REF!,5))</f>
        <v/>
      </c>
      <c r="D9" s="521" t="str">
        <f>IF($B9="","",VLOOKUP($B9,#REF!,15))</f>
        <v/>
      </c>
      <c r="E9" s="708" t="str">
        <f>UPPER(IF($B9="","",VLOOKUP($B9,#REF!,2)))</f>
        <v/>
      </c>
      <c r="F9" s="708"/>
      <c r="G9" s="708" t="str">
        <f>IF($B9="","",VLOOKUP($B9,#REF!,3))</f>
        <v/>
      </c>
      <c r="H9" s="708"/>
      <c r="I9" s="522" t="str">
        <f>IF($B9="","",VLOOKUP($B9,#REF!,4))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IF($B11="","",VLOOKUP($B11,#REF!,5))</f>
        <v/>
      </c>
      <c r="D11" s="521" t="str">
        <f>IF($B11="","",VLOOKUP($B11,#REF!,15))</f>
        <v/>
      </c>
      <c r="E11" s="708" t="str">
        <f>UPPER(IF($B11="","",VLOOKUP($B11,#REF!,2)))</f>
        <v/>
      </c>
      <c r="F11" s="708"/>
      <c r="G11" s="708" t="str">
        <f>IF($B11="","",VLOOKUP($B11,#REF!,3))</f>
        <v/>
      </c>
      <c r="H11" s="708"/>
      <c r="I11" s="522" t="str">
        <f>IF($B11="","",VLOOKUP($B11,#REF!,4))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IF($B13="","",VLOOKUP($B13,#REF!,5))</f>
        <v/>
      </c>
      <c r="D13" s="521" t="str">
        <f>IF($B13="","",VLOOKUP($B13,#REF!,15))</f>
        <v/>
      </c>
      <c r="E13" s="708" t="str">
        <f>UPPER(IF($B13="","",VLOOKUP($B13,#REF!,2)))</f>
        <v/>
      </c>
      <c r="F13" s="708"/>
      <c r="G13" s="708" t="str">
        <f>IF($B13="","",VLOOKUP($B13,#REF!,3))</f>
        <v/>
      </c>
      <c r="H13" s="708"/>
      <c r="I13" s="522" t="str">
        <f>IF($B13="","",VLOOKUP($B13,#REF!,4))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262"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Munka3">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460"/>
      <c r="R3" s="51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274" t="s">
        <v>104</v>
      </c>
      <c r="Q4" s="276" t="s">
        <v>217</v>
      </c>
      <c r="R4" s="276" t="s">
        <v>190</v>
      </c>
      <c r="S4" s="205"/>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P5" s="463" t="s">
        <v>107</v>
      </c>
      <c r="Q5" s="464" t="s">
        <v>189</v>
      </c>
      <c r="R5" s="464" t="s">
        <v>218</v>
      </c>
      <c r="S5" s="205"/>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P6" s="467" t="s">
        <v>119</v>
      </c>
      <c r="Q6" s="468" t="s">
        <v>219</v>
      </c>
      <c r="R6" s="468" t="s">
        <v>105</v>
      </c>
      <c r="S6" s="205"/>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IF($B7="","",VLOOKUP($B7,#REF!,5))</f>
        <v/>
      </c>
      <c r="D7" s="521" t="str">
        <f>IF($B7="","",VLOOKUP($B7,#REF!,15))</f>
        <v/>
      </c>
      <c r="E7" s="708" t="str">
        <f>UPPER(IF($B7="","",VLOOKUP($B7,#REF!,2)))</f>
        <v/>
      </c>
      <c r="F7" s="708"/>
      <c r="G7" s="708" t="str">
        <f>IF($B7="","",VLOOKUP($B7,#REF!,3))</f>
        <v/>
      </c>
      <c r="H7" s="708"/>
      <c r="I7" s="522" t="str">
        <f>IF($B7="","",VLOOKUP($B7,#REF!,4))</f>
        <v/>
      </c>
      <c r="J7" s="394"/>
      <c r="K7" s="472"/>
      <c r="L7" s="473" t="str">
        <f>IF(K7="","",CONCATENATE(VLOOKUP($Y$3,$AB$1:$AK$1,K7)," pont"))</f>
        <v/>
      </c>
      <c r="M7" s="474"/>
      <c r="P7" s="274" t="s">
        <v>222</v>
      </c>
      <c r="Q7" s="276" t="s">
        <v>108</v>
      </c>
      <c r="R7" s="276" t="s">
        <v>223</v>
      </c>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P8" s="463" t="s">
        <v>224</v>
      </c>
      <c r="Q8" s="464" t="s">
        <v>120</v>
      </c>
      <c r="R8" s="464" t="s">
        <v>225</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IF($B9="","",VLOOKUP($B9,#REF!,5))</f>
        <v/>
      </c>
      <c r="D9" s="521" t="str">
        <f>IF($B9="","",VLOOKUP($B9,#REF!,15))</f>
        <v/>
      </c>
      <c r="E9" s="708" t="str">
        <f>UPPER(IF($B9="","",VLOOKUP($B9,#REF!,2)))</f>
        <v/>
      </c>
      <c r="F9" s="708"/>
      <c r="G9" s="708" t="str">
        <f>IF($B9="","",VLOOKUP($B9,#REF!,3))</f>
        <v/>
      </c>
      <c r="H9" s="708"/>
      <c r="I9" s="522" t="str">
        <f>IF($B9="","",VLOOKUP($B9,#REF!,4))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IF($B11="","",VLOOKUP($B11,#REF!,5))</f>
        <v/>
      </c>
      <c r="D11" s="521" t="str">
        <f>IF($B11="","",VLOOKUP($B11,#REF!,15))</f>
        <v/>
      </c>
      <c r="E11" s="708" t="str">
        <f>UPPER(IF($B11="","",VLOOKUP($B11,#REF!,2)))</f>
        <v/>
      </c>
      <c r="F11" s="708"/>
      <c r="G11" s="708" t="str">
        <f>IF($B11="","",VLOOKUP($B11,#REF!,3))</f>
        <v/>
      </c>
      <c r="H11" s="708"/>
      <c r="I11" s="522" t="str">
        <f>IF($B11="","",VLOOKUP($B11,#REF!,4))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IF($B13="","",VLOOKUP($B13,#REF!,5))</f>
        <v/>
      </c>
      <c r="D13" s="521" t="str">
        <f>IF($B13="","",VLOOKUP($B13,#REF!,15))</f>
        <v/>
      </c>
      <c r="E13" s="708" t="str">
        <f>UPPER(IF($B13="","",VLOOKUP($B13,#REF!,2)))</f>
        <v/>
      </c>
      <c r="F13" s="708"/>
      <c r="G13" s="708" t="str">
        <f>IF($B13="","",VLOOKUP($B13,#REF!,3))</f>
        <v/>
      </c>
      <c r="H13" s="708"/>
      <c r="I13" s="522" t="str">
        <f>IF($B13="","",VLOOKUP($B13,#REF!,4))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523"/>
      <c r="C14" s="524"/>
      <c r="D14" s="524"/>
      <c r="E14" s="524"/>
      <c r="F14" s="524"/>
      <c r="G14" s="524"/>
      <c r="H14" s="524"/>
      <c r="I14" s="524"/>
      <c r="J14" s="394"/>
      <c r="K14" s="476"/>
      <c r="L14" s="476"/>
      <c r="M14" s="478"/>
      <c r="Y14" s="275"/>
      <c r="Z14" s="275"/>
      <c r="AA14" s="275"/>
      <c r="AB14" s="275"/>
      <c r="AC14" s="275"/>
      <c r="AD14" s="275"/>
      <c r="AE14" s="275"/>
      <c r="AF14" s="275"/>
      <c r="AG14" s="275"/>
      <c r="AH14" s="275"/>
      <c r="AI14" s="275"/>
      <c r="AJ14" s="275"/>
      <c r="AK14" s="275"/>
    </row>
    <row r="15" spans="1:37">
      <c r="A15" s="476" t="s">
        <v>231</v>
      </c>
      <c r="B15" s="520"/>
      <c r="C15" s="521" t="str">
        <f>IF($B15="","",VLOOKUP($B15,#REF!,5))</f>
        <v/>
      </c>
      <c r="D15" s="521" t="str">
        <f>IF($B15="","",VLOOKUP($B15,#REF!,15))</f>
        <v/>
      </c>
      <c r="E15" s="708" t="str">
        <f>UPPER(IF($B15="","",VLOOKUP($B15,#REF!,2)))</f>
        <v/>
      </c>
      <c r="F15" s="708"/>
      <c r="G15" s="708" t="str">
        <f>IF($B15="","",VLOOKUP($B15,#REF!,3))</f>
        <v/>
      </c>
      <c r="H15" s="708"/>
      <c r="I15" s="522" t="str">
        <f>IF($B15="","",VLOOKUP($B15,#REF!,4))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703" t="str">
        <f>E15</f>
        <v/>
      </c>
      <c r="M18" s="703"/>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703"/>
      <c r="M19" s="703"/>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703"/>
      <c r="M20" s="703"/>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705"/>
      <c r="M21" s="705"/>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705"/>
      <c r="M22" s="705"/>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231</v>
      </c>
      <c r="B23" s="711" t="str">
        <f>E15</f>
        <v/>
      </c>
      <c r="C23" s="711"/>
      <c r="D23" s="705"/>
      <c r="E23" s="705"/>
      <c r="F23" s="705"/>
      <c r="G23" s="705"/>
      <c r="H23" s="703"/>
      <c r="I23" s="703"/>
      <c r="J23" s="703"/>
      <c r="K23" s="703"/>
      <c r="L23" s="704"/>
      <c r="M23" s="70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5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R41">
    <cfRule type="expression" dxfId="261"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Munka4">
    <tabColor indexed="11"/>
  </sheetPr>
  <dimension ref="A1:AK47"/>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O5" s="274" t="s">
        <v>104</v>
      </c>
      <c r="P5" s="276" t="s">
        <v>105</v>
      </c>
      <c r="R5" s="274" t="s">
        <v>104</v>
      </c>
      <c r="S5" s="475" t="s">
        <v>255</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O6" s="463" t="s">
        <v>107</v>
      </c>
      <c r="P6" s="464" t="s">
        <v>108</v>
      </c>
      <c r="R6" s="463" t="s">
        <v>107</v>
      </c>
      <c r="S6" s="479" t="s">
        <v>256</v>
      </c>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IF($B7="","",VLOOKUP($B7,#REF!,5))</f>
        <v/>
      </c>
      <c r="D7" s="407" t="str">
        <f>IF($B7="","",VLOOKUP($B7,#REF!,15))</f>
        <v/>
      </c>
      <c r="E7" s="435" t="str">
        <f>UPPER(IF($B7="","",VLOOKUP($B7,#REF!,2)))</f>
        <v/>
      </c>
      <c r="F7" s="471"/>
      <c r="G7" s="435" t="str">
        <f>IF($B7="","",VLOOKUP($B7,#REF!,3))</f>
        <v/>
      </c>
      <c r="H7" s="471"/>
      <c r="I7" s="435" t="str">
        <f>IF($B7="","",VLOOKUP($B7,#REF!,4))</f>
        <v/>
      </c>
      <c r="J7" s="394"/>
      <c r="K7" s="472"/>
      <c r="L7" s="473" t="str">
        <f>IF(K7="","",CONCATENATE(VLOOKUP($Y$3,$AB$1:$AK$1,K7)," pont"))</f>
        <v/>
      </c>
      <c r="M7" s="474"/>
      <c r="O7" s="467" t="s">
        <v>119</v>
      </c>
      <c r="P7" s="468" t="s">
        <v>120</v>
      </c>
      <c r="R7" s="467" t="s">
        <v>119</v>
      </c>
      <c r="S7" s="482" t="s">
        <v>223</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IF($B9="","",VLOOKUP($B9,#REF!,5))</f>
        <v/>
      </c>
      <c r="D9" s="407" t="str">
        <f>IF($B9="","",VLOOKUP($B9,#REF!,15))</f>
        <v/>
      </c>
      <c r="E9" s="421" t="str">
        <f>UPPER(IF($B9="","",VLOOKUP($B9,#REF!,2)))</f>
        <v/>
      </c>
      <c r="F9" s="481"/>
      <c r="G9" s="421" t="str">
        <f>IF($B9="","",VLOOKUP($B9,#REF!,3))</f>
        <v/>
      </c>
      <c r="H9" s="481"/>
      <c r="I9" s="421" t="str">
        <f>IF($B9="","",VLOOKUP($B9,#REF!,4))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IF($B11="","",VLOOKUP($B11,#REF!,5))</f>
        <v/>
      </c>
      <c r="D11" s="407" t="str">
        <f>IF($B11="","",VLOOKUP($B11,#REF!,15))</f>
        <v/>
      </c>
      <c r="E11" s="421" t="str">
        <f>UPPER(IF($B11="","",VLOOKUP($B11,#REF!,2)))</f>
        <v/>
      </c>
      <c r="F11" s="481"/>
      <c r="G11" s="421" t="str">
        <f>IF($B11="","",VLOOKUP($B11,#REF!,3))</f>
        <v/>
      </c>
      <c r="H11" s="481"/>
      <c r="I11" s="421" t="str">
        <f>IF($B11="","",VLOOKUP($B11,#REF!,4))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IF($B13="","",VLOOKUP($B13,#REF!,5))</f>
        <v/>
      </c>
      <c r="D13" s="407" t="str">
        <f>IF($B13="","",VLOOKUP($B13,#REF!,15))</f>
        <v/>
      </c>
      <c r="E13" s="435" t="str">
        <f>UPPER(IF($B13="","",VLOOKUP($B13,#REF!,2)))</f>
        <v/>
      </c>
      <c r="F13" s="471"/>
      <c r="G13" s="435" t="str">
        <f>IF($B13="","",VLOOKUP($B13,#REF!,3))</f>
        <v/>
      </c>
      <c r="H13" s="471"/>
      <c r="I13" s="435" t="str">
        <f>IF($B13="","",VLOOKUP($B13,#REF!,4))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IF($B15="","",VLOOKUP($B15,#REF!,5))</f>
        <v/>
      </c>
      <c r="D15" s="407" t="str">
        <f>IF($B15="","",VLOOKUP($B15,#REF!,15))</f>
        <v/>
      </c>
      <c r="E15" s="421" t="str">
        <f>UPPER(IF($B15="","",VLOOKUP($B15,#REF!,2)))</f>
        <v/>
      </c>
      <c r="F15" s="481"/>
      <c r="G15" s="421" t="str">
        <f>IF($B15="","",VLOOKUP($B15,#REF!,3))</f>
        <v/>
      </c>
      <c r="H15" s="481"/>
      <c r="I15" s="421" t="str">
        <f>IF($B15="","",VLOOKUP($B15,#REF!,4))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IF($B17="","",VLOOKUP($B17,#REF!,5))</f>
        <v/>
      </c>
      <c r="D17" s="407" t="str">
        <f>IF($B17="","",VLOOKUP($B17,#REF!,15))</f>
        <v/>
      </c>
      <c r="E17" s="421" t="str">
        <f>UPPER(IF($B17="","",VLOOKUP($B17,#REF!,2)))</f>
        <v/>
      </c>
      <c r="F17" s="481"/>
      <c r="G17" s="421" t="str">
        <f>IF($B17="","",VLOOKUP($B17,#REF!,3))</f>
        <v/>
      </c>
      <c r="H17" s="481"/>
      <c r="I17" s="421" t="str">
        <f>IF($B17="","",VLOOKUP($B17,#REF!,4))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394"/>
      <c r="B18" s="394"/>
      <c r="C18" s="394"/>
      <c r="D18" s="394"/>
      <c r="E18" s="394"/>
      <c r="F18" s="394"/>
      <c r="G18" s="394"/>
      <c r="H18" s="394"/>
      <c r="I18" s="394"/>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394"/>
      <c r="B19" s="394"/>
      <c r="C19" s="394"/>
      <c r="D19" s="394"/>
      <c r="E19" s="394"/>
      <c r="F19" s="394"/>
      <c r="G19" s="394"/>
      <c r="H19" s="394"/>
      <c r="I19" s="394"/>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394"/>
      <c r="K27" s="394"/>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394"/>
      <c r="K28" s="394"/>
      <c r="L28" s="394"/>
      <c r="M28" s="490"/>
    </row>
    <row r="29" spans="1:37" ht="18.75" customHeight="1">
      <c r="A29" s="489" t="s">
        <v>231</v>
      </c>
      <c r="B29" s="711" t="str">
        <f>E15</f>
        <v/>
      </c>
      <c r="C29" s="711"/>
      <c r="D29" s="705"/>
      <c r="E29" s="705"/>
      <c r="F29" s="704"/>
      <c r="G29" s="704"/>
      <c r="H29" s="705"/>
      <c r="I29" s="705"/>
      <c r="J29" s="394"/>
      <c r="K29" s="394"/>
      <c r="L29" s="394"/>
      <c r="M29" s="490"/>
    </row>
    <row r="30" spans="1:37" ht="18.75" customHeight="1">
      <c r="A30" s="489" t="s">
        <v>257</v>
      </c>
      <c r="B30" s="711" t="str">
        <f>E17</f>
        <v/>
      </c>
      <c r="C30" s="711"/>
      <c r="D30" s="705"/>
      <c r="E30" s="705"/>
      <c r="F30" s="705"/>
      <c r="G30" s="705"/>
      <c r="H30" s="704"/>
      <c r="I30" s="704"/>
      <c r="J30" s="394"/>
      <c r="K30" s="394"/>
      <c r="L30" s="394"/>
      <c r="M30" s="490"/>
    </row>
    <row r="31" spans="1:37">
      <c r="A31" s="394"/>
      <c r="B31" s="394"/>
      <c r="C31" s="394"/>
      <c r="D31" s="394"/>
      <c r="E31" s="394"/>
      <c r="F31" s="394"/>
      <c r="G31" s="394"/>
      <c r="H31" s="394"/>
      <c r="I31" s="394"/>
      <c r="J31" s="394"/>
      <c r="K31" s="394"/>
      <c r="L31" s="394"/>
      <c r="M31" s="394"/>
    </row>
    <row r="32" spans="1:37">
      <c r="A32" s="394" t="s">
        <v>169</v>
      </c>
      <c r="B32" s="394"/>
      <c r="C32" s="712" t="str">
        <f>IF(M23=1,B23,IF(M24=1,B24,IF(M25=1,B25,"")))</f>
        <v/>
      </c>
      <c r="D32" s="712"/>
      <c r="E32" s="476" t="s">
        <v>258</v>
      </c>
      <c r="F32" s="712" t="str">
        <f>IF(M28=1,B28,IF(M29=1,B29,IF(M30=1,B30,"")))</f>
        <v/>
      </c>
      <c r="G32" s="712"/>
      <c r="H32" s="394"/>
      <c r="I32" s="495"/>
      <c r="J32" s="394"/>
      <c r="K32" s="394"/>
      <c r="L32" s="394"/>
      <c r="M32" s="394"/>
    </row>
    <row r="33" spans="1:18">
      <c r="A33" s="394"/>
      <c r="B33" s="394"/>
      <c r="C33" s="394"/>
      <c r="D33" s="394"/>
      <c r="E33" s="394"/>
      <c r="F33" s="476"/>
      <c r="G33" s="476"/>
      <c r="H33" s="394"/>
      <c r="I33" s="394"/>
      <c r="J33" s="394"/>
      <c r="K33" s="394"/>
      <c r="L33" s="394"/>
      <c r="M33" s="394"/>
    </row>
    <row r="34" spans="1:18">
      <c r="A34" s="394" t="s">
        <v>259</v>
      </c>
      <c r="B34" s="394"/>
      <c r="C34" s="712" t="str">
        <f>IF(M23=2,B23,IF(M24=2,B24,IF(M25=2,B25,"")))</f>
        <v/>
      </c>
      <c r="D34" s="712"/>
      <c r="E34" s="476" t="s">
        <v>258</v>
      </c>
      <c r="F34" s="712" t="str">
        <f>IF(M28=2,B28,IF(M29=2,B29,IF(M30=2,B30,"")))</f>
        <v/>
      </c>
      <c r="G34" s="712"/>
      <c r="H34" s="394"/>
      <c r="I34" s="495"/>
      <c r="J34" s="394"/>
      <c r="K34" s="394"/>
      <c r="L34" s="394"/>
      <c r="M34" s="394"/>
    </row>
    <row r="35" spans="1:18">
      <c r="A35" s="394"/>
      <c r="B35" s="394"/>
      <c r="C35" s="476"/>
      <c r="D35" s="476"/>
      <c r="E35" s="476"/>
      <c r="F35" s="476"/>
      <c r="G35" s="476"/>
      <c r="H35" s="394"/>
      <c r="I35" s="394"/>
      <c r="J35" s="394"/>
      <c r="K35" s="394"/>
      <c r="L35" s="394"/>
      <c r="M35" s="394"/>
    </row>
    <row r="36" spans="1:18">
      <c r="A36" s="394" t="s">
        <v>260</v>
      </c>
      <c r="B36" s="394"/>
      <c r="C36" s="712" t="str">
        <f>IF(M23=3,B23,IF(M24=3,B24,IF(M25=3,B25,"")))</f>
        <v/>
      </c>
      <c r="D36" s="712"/>
      <c r="E36" s="476" t="s">
        <v>258</v>
      </c>
      <c r="F36" s="712" t="str">
        <f>IF(M28=3,B28,IF(M29=3,B29,IF(M30=3,B30,"")))</f>
        <v/>
      </c>
      <c r="G36" s="712"/>
      <c r="H36" s="394"/>
      <c r="I36" s="495"/>
      <c r="J36" s="394"/>
      <c r="K36" s="394"/>
      <c r="L36" s="394"/>
      <c r="M36" s="394"/>
    </row>
    <row r="37" spans="1:18">
      <c r="A37" s="394"/>
      <c r="B37" s="394"/>
      <c r="C37" s="394"/>
      <c r="D37" s="394"/>
      <c r="E37" s="394"/>
      <c r="F37" s="394"/>
      <c r="G37" s="394"/>
      <c r="H37" s="394"/>
      <c r="I37" s="394"/>
      <c r="J37" s="394"/>
      <c r="K37" s="394"/>
      <c r="L37" s="394"/>
      <c r="M37" s="394"/>
    </row>
    <row r="38" spans="1:18">
      <c r="A38" s="394"/>
      <c r="B38" s="394"/>
      <c r="C38" s="394"/>
      <c r="D38" s="394"/>
      <c r="E38" s="394"/>
      <c r="F38" s="394"/>
      <c r="G38" s="394"/>
      <c r="H38" s="394"/>
      <c r="I38" s="394"/>
      <c r="J38" s="394"/>
      <c r="K38" s="394"/>
      <c r="L38" s="495"/>
      <c r="M38" s="394"/>
    </row>
    <row r="39" spans="1:18">
      <c r="A39" s="125" t="s">
        <v>112</v>
      </c>
      <c r="B39" s="126"/>
      <c r="C39" s="330"/>
      <c r="D39" s="498" t="s">
        <v>140</v>
      </c>
      <c r="E39" s="499" t="s">
        <v>141</v>
      </c>
      <c r="F39" s="500"/>
      <c r="G39" s="498" t="s">
        <v>140</v>
      </c>
      <c r="H39" s="499" t="s">
        <v>142</v>
      </c>
      <c r="I39" s="501"/>
      <c r="J39" s="499" t="s">
        <v>143</v>
      </c>
      <c r="K39" s="502" t="s">
        <v>144</v>
      </c>
      <c r="L39" s="465"/>
      <c r="M39" s="500"/>
      <c r="P39" s="496"/>
      <c r="Q39" s="496"/>
      <c r="R39" s="497"/>
    </row>
    <row r="40" spans="1:18">
      <c r="A40" s="444" t="s">
        <v>145</v>
      </c>
      <c r="B40" s="445"/>
      <c r="C40" s="447"/>
      <c r="D40" s="504">
        <v>1</v>
      </c>
      <c r="E40" s="706" t="e">
        <f>IF(D40&gt;$R$47,,UPPER(VLOOKUP(D40,#REF!,2)))</f>
        <v>#REF!</v>
      </c>
      <c r="F40" s="706"/>
      <c r="G40" s="505" t="s">
        <v>146</v>
      </c>
      <c r="H40" s="445"/>
      <c r="I40" s="506"/>
      <c r="J40" s="507"/>
      <c r="K40" s="451" t="s">
        <v>147</v>
      </c>
      <c r="L40" s="508"/>
      <c r="M40" s="509"/>
      <c r="P40" s="503"/>
      <c r="Q40" s="503"/>
      <c r="R40" s="144"/>
    </row>
    <row r="41" spans="1:18">
      <c r="A41" s="453" t="s">
        <v>148</v>
      </c>
      <c r="B41" s="186"/>
      <c r="C41" s="455"/>
      <c r="D41" s="510">
        <v>2</v>
      </c>
      <c r="E41" s="707" t="e">
        <f>IF(D41&gt;$R$47,,UPPER(VLOOKUP(D41,#REF!,2)))</f>
        <v>#REF!</v>
      </c>
      <c r="F41" s="707"/>
      <c r="G41" s="511" t="s">
        <v>149</v>
      </c>
      <c r="H41" s="185"/>
      <c r="I41" s="449"/>
      <c r="J41" s="339"/>
      <c r="K41" s="512"/>
      <c r="L41" s="495"/>
      <c r="M41" s="513"/>
      <c r="P41" s="144"/>
      <c r="Q41" s="137"/>
      <c r="R41" s="144"/>
    </row>
    <row r="42" spans="1:18">
      <c r="A42" s="154"/>
      <c r="B42" s="155"/>
      <c r="C42" s="156"/>
      <c r="D42" s="510"/>
      <c r="E42" s="140"/>
      <c r="F42" s="394"/>
      <c r="G42" s="511" t="s">
        <v>150</v>
      </c>
      <c r="H42" s="185"/>
      <c r="I42" s="449"/>
      <c r="J42" s="339"/>
      <c r="K42" s="451" t="s">
        <v>151</v>
      </c>
      <c r="L42" s="508"/>
      <c r="M42" s="509"/>
      <c r="P42" s="503"/>
      <c r="Q42" s="503"/>
      <c r="R42" s="144"/>
    </row>
    <row r="43" spans="1:18">
      <c r="A43" s="157"/>
      <c r="B43" s="158"/>
      <c r="C43" s="159"/>
      <c r="D43" s="510"/>
      <c r="E43" s="140"/>
      <c r="F43" s="394"/>
      <c r="G43" s="511" t="s">
        <v>152</v>
      </c>
      <c r="H43" s="185"/>
      <c r="I43" s="449"/>
      <c r="J43" s="339"/>
      <c r="K43" s="515"/>
      <c r="L43" s="394"/>
      <c r="M43" s="516"/>
      <c r="P43" s="144"/>
      <c r="Q43" s="137"/>
      <c r="R43" s="144"/>
    </row>
    <row r="44" spans="1:18">
      <c r="A44" s="160"/>
      <c r="B44" s="161"/>
      <c r="C44" s="344"/>
      <c r="D44" s="510"/>
      <c r="E44" s="140"/>
      <c r="F44" s="394"/>
      <c r="G44" s="511" t="s">
        <v>153</v>
      </c>
      <c r="H44" s="185"/>
      <c r="I44" s="449"/>
      <c r="J44" s="339"/>
      <c r="K44" s="453"/>
      <c r="L44" s="495"/>
      <c r="M44" s="513"/>
      <c r="P44" s="144"/>
      <c r="Q44" s="137"/>
      <c r="R44" s="144"/>
    </row>
    <row r="45" spans="1:18">
      <c r="A45" s="163"/>
      <c r="B45" s="164"/>
      <c r="C45" s="159"/>
      <c r="D45" s="510"/>
      <c r="E45" s="140"/>
      <c r="F45" s="394"/>
      <c r="G45" s="511" t="s">
        <v>154</v>
      </c>
      <c r="H45" s="185"/>
      <c r="I45" s="449"/>
      <c r="J45" s="339"/>
      <c r="K45" s="451" t="s">
        <v>155</v>
      </c>
      <c r="L45" s="508"/>
      <c r="M45" s="509"/>
      <c r="P45" s="503"/>
      <c r="Q45" s="503"/>
      <c r="R45" s="144"/>
    </row>
    <row r="46" spans="1:18">
      <c r="A46" s="163"/>
      <c r="B46" s="164"/>
      <c r="C46" s="165"/>
      <c r="D46" s="510"/>
      <c r="E46" s="140"/>
      <c r="F46" s="394"/>
      <c r="G46" s="511" t="s">
        <v>156</v>
      </c>
      <c r="H46" s="185"/>
      <c r="I46" s="449"/>
      <c r="J46" s="339"/>
      <c r="K46" s="515"/>
      <c r="L46" s="394"/>
      <c r="M46" s="516"/>
      <c r="P46" s="144"/>
      <c r="Q46" s="137"/>
      <c r="R46" s="144"/>
    </row>
    <row r="47" spans="1:18">
      <c r="A47" s="166"/>
      <c r="B47" s="167"/>
      <c r="C47" s="168"/>
      <c r="D47" s="517"/>
      <c r="E47" s="171"/>
      <c r="F47" s="495"/>
      <c r="G47" s="518" t="s">
        <v>157</v>
      </c>
      <c r="H47" s="186"/>
      <c r="I47" s="456"/>
      <c r="J47" s="346"/>
      <c r="K47" s="453">
        <f>L4</f>
        <v>0</v>
      </c>
      <c r="L47" s="495"/>
      <c r="M47" s="513"/>
      <c r="P47" s="144"/>
      <c r="Q47" s="137"/>
      <c r="R47" s="514" t="e">
        <f>MIN(4,#REF!)</f>
        <v>#REF!</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260"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Munka5">
    <tabColor indexed="11"/>
  </sheetPr>
  <dimension ref="A1:AK49"/>
  <sheetViews>
    <sheetView topLeftCell="A4"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IF($B7="","",VLOOKUP($B7,#REF!,5))</f>
        <v/>
      </c>
      <c r="D7" s="407" t="str">
        <f>IF($B7="","",VLOOKUP($B7,#REF!,15))</f>
        <v/>
      </c>
      <c r="E7" s="435" t="str">
        <f>UPPER(IF($B7="","",VLOOKUP($B7,#REF!,2)))</f>
        <v/>
      </c>
      <c r="F7" s="471"/>
      <c r="G7" s="435" t="str">
        <f>IF($B7="","",VLOOKUP($B7,#REF!,3))</f>
        <v/>
      </c>
      <c r="H7" s="471"/>
      <c r="I7" s="435" t="str">
        <f>IF($B7="","",VLOOKUP($B7,#REF!,4))</f>
        <v/>
      </c>
      <c r="J7" s="394"/>
      <c r="K7" s="472"/>
      <c r="L7" s="473" t="str">
        <f>IF(K7="","",CONCATENATE(VLOOKUP($Y$3,$AB$1:$AK$1,K7)," pont"))</f>
        <v/>
      </c>
      <c r="M7" s="474"/>
      <c r="Q7" s="274" t="s">
        <v>104</v>
      </c>
      <c r="R7" s="475" t="s">
        <v>255</v>
      </c>
      <c r="S7" s="475" t="s">
        <v>261</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256</v>
      </c>
      <c r="S8" s="479" t="s">
        <v>262</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IF($B9="","",VLOOKUP($B9,#REF!,5))</f>
        <v/>
      </c>
      <c r="D9" s="407" t="str">
        <f>IF($B9="","",VLOOKUP($B9,#REF!,15))</f>
        <v/>
      </c>
      <c r="E9" s="421" t="str">
        <f>UPPER(IF($B9="","",VLOOKUP($B9,#REF!,2)))</f>
        <v/>
      </c>
      <c r="F9" s="481"/>
      <c r="G9" s="421" t="str">
        <f>IF($B9="","",VLOOKUP($B9,#REF!,3))</f>
        <v/>
      </c>
      <c r="H9" s="481"/>
      <c r="I9" s="421" t="str">
        <f>IF($B9="","",VLOOKUP($B9,#REF!,4))</f>
        <v/>
      </c>
      <c r="J9" s="394"/>
      <c r="K9" s="472"/>
      <c r="L9" s="473" t="str">
        <f>IF(K9="","",CONCATENATE(VLOOKUP($Y$3,$AB$1:$AK$1,K9)," pont"))</f>
        <v/>
      </c>
      <c r="M9" s="474"/>
      <c r="Q9" s="467" t="s">
        <v>119</v>
      </c>
      <c r="R9" s="482" t="s">
        <v>223</v>
      </c>
      <c r="S9" s="482" t="s">
        <v>263</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IF($B11="","",VLOOKUP($B11,#REF!,5))</f>
        <v/>
      </c>
      <c r="D11" s="407" t="str">
        <f>IF($B11="","",VLOOKUP($B11,#REF!,15))</f>
        <v/>
      </c>
      <c r="E11" s="421" t="str">
        <f>UPPER(IF($B11="","",VLOOKUP($B11,#REF!,2)))</f>
        <v/>
      </c>
      <c r="F11" s="481"/>
      <c r="G11" s="421" t="str">
        <f>IF($B11="","",VLOOKUP($B11,#REF!,3))</f>
        <v/>
      </c>
      <c r="H11" s="481"/>
      <c r="I11" s="421" t="str">
        <f>IF($B11="","",VLOOKUP($B11,#REF!,4))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IF($B13="","",VLOOKUP($B13,#REF!,5))</f>
        <v/>
      </c>
      <c r="D13" s="407" t="str">
        <f>IF($B13="","",VLOOKUP($B13,#REF!,15))</f>
        <v/>
      </c>
      <c r="E13" s="435" t="str">
        <f>UPPER(IF($B13="","",VLOOKUP($B13,#REF!,2)))</f>
        <v/>
      </c>
      <c r="F13" s="471"/>
      <c r="G13" s="435" t="str">
        <f>IF($B13="","",VLOOKUP($B13,#REF!,3))</f>
        <v/>
      </c>
      <c r="H13" s="471"/>
      <c r="I13" s="435" t="str">
        <f>IF($B13="","",VLOOKUP($B13,#REF!,4))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IF($B15="","",VLOOKUP($B15,#REF!,5))</f>
        <v/>
      </c>
      <c r="D15" s="407" t="str">
        <f>IF($B15="","",VLOOKUP($B15,#REF!,15))</f>
        <v/>
      </c>
      <c r="E15" s="421" t="str">
        <f>UPPER(IF($B15="","",VLOOKUP($B15,#REF!,2)))</f>
        <v/>
      </c>
      <c r="F15" s="481"/>
      <c r="G15" s="421" t="str">
        <f>IF($B15="","",VLOOKUP($B15,#REF!,3))</f>
        <v/>
      </c>
      <c r="H15" s="481"/>
      <c r="I15" s="421" t="str">
        <f>IF($B15="","",VLOOKUP($B15,#REF!,4))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IF($B17="","",VLOOKUP($B17,#REF!,5))</f>
        <v/>
      </c>
      <c r="D17" s="407" t="str">
        <f>IF($B17="","",VLOOKUP($B17,#REF!,15))</f>
        <v/>
      </c>
      <c r="E17" s="421" t="str">
        <f>UPPER(IF($B17="","",VLOOKUP($B17,#REF!,2)))</f>
        <v/>
      </c>
      <c r="F17" s="481"/>
      <c r="G17" s="421" t="str">
        <f>IF($B17="","",VLOOKUP($B17,#REF!,3))</f>
        <v/>
      </c>
      <c r="H17" s="481"/>
      <c r="I17" s="421" t="str">
        <f>IF($B17="","",VLOOKUP($B17,#REF!,4))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76" t="s">
        <v>257</v>
      </c>
      <c r="B19" s="480"/>
      <c r="C19" s="407" t="str">
        <f>IF($B19="","",VLOOKUP($B19,#REF!,5))</f>
        <v/>
      </c>
      <c r="D19" s="407" t="str">
        <f>IF($B19="","",VLOOKUP($B19,#REF!,15))</f>
        <v/>
      </c>
      <c r="E19" s="421" t="str">
        <f>UPPER(IF($B19="","",VLOOKUP($B19,#REF!,2)))</f>
        <v/>
      </c>
      <c r="F19" s="481"/>
      <c r="G19" s="421" t="str">
        <f>IF($B19="","",VLOOKUP($B19,#REF!,3))</f>
        <v/>
      </c>
      <c r="H19" s="481"/>
      <c r="I19" s="421" t="str">
        <f>IF($B19="","",VLOOKUP($B19,#REF!,4))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703" t="str">
        <f>E19</f>
        <v/>
      </c>
      <c r="K27" s="703"/>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703"/>
      <c r="K28" s="703"/>
      <c r="L28" s="394"/>
      <c r="M28" s="490"/>
    </row>
    <row r="29" spans="1:37" ht="18.75" customHeight="1">
      <c r="A29" s="489" t="s">
        <v>231</v>
      </c>
      <c r="B29" s="711" t="str">
        <f>E15</f>
        <v/>
      </c>
      <c r="C29" s="711"/>
      <c r="D29" s="705"/>
      <c r="E29" s="705"/>
      <c r="F29" s="704"/>
      <c r="G29" s="704"/>
      <c r="H29" s="705"/>
      <c r="I29" s="705"/>
      <c r="J29" s="705"/>
      <c r="K29" s="705"/>
      <c r="L29" s="394"/>
      <c r="M29" s="490"/>
    </row>
    <row r="30" spans="1:37" ht="18.75" customHeight="1">
      <c r="A30" s="489" t="s">
        <v>257</v>
      </c>
      <c r="B30" s="711" t="str">
        <f>E17</f>
        <v/>
      </c>
      <c r="C30" s="711"/>
      <c r="D30" s="705"/>
      <c r="E30" s="705"/>
      <c r="F30" s="705"/>
      <c r="G30" s="705"/>
      <c r="H30" s="704"/>
      <c r="I30" s="704"/>
      <c r="J30" s="705"/>
      <c r="K30" s="705"/>
      <c r="L30" s="394"/>
      <c r="M30" s="490"/>
    </row>
    <row r="31" spans="1:37" ht="18.75" customHeight="1">
      <c r="A31" s="489" t="s">
        <v>264</v>
      </c>
      <c r="B31" s="711" t="str">
        <f>E19</f>
        <v/>
      </c>
      <c r="C31" s="711"/>
      <c r="D31" s="705"/>
      <c r="E31" s="705"/>
      <c r="F31" s="705"/>
      <c r="G31" s="705"/>
      <c r="H31" s="703"/>
      <c r="I31" s="703"/>
      <c r="J31" s="704"/>
      <c r="K31" s="704"/>
      <c r="L31" s="394"/>
      <c r="M31" s="490"/>
    </row>
    <row r="32" spans="1:37" ht="18.75" customHeight="1">
      <c r="A32" s="231"/>
      <c r="B32" s="493"/>
      <c r="C32" s="493"/>
      <c r="D32" s="231"/>
      <c r="E32" s="231"/>
      <c r="F32" s="231"/>
      <c r="G32" s="231"/>
      <c r="H32" s="231"/>
      <c r="I32" s="231"/>
      <c r="J32" s="394"/>
      <c r="K32" s="394"/>
      <c r="L32" s="394"/>
      <c r="M32" s="494"/>
    </row>
    <row r="33" spans="1:18">
      <c r="A33" s="394"/>
      <c r="B33" s="394"/>
      <c r="C33" s="394"/>
      <c r="D33" s="394"/>
      <c r="E33" s="394"/>
      <c r="F33" s="394"/>
      <c r="G33" s="394"/>
      <c r="H33" s="394"/>
      <c r="I33" s="394"/>
      <c r="J33" s="394"/>
      <c r="K33" s="394"/>
      <c r="L33" s="394"/>
      <c r="M33" s="394"/>
    </row>
    <row r="34" spans="1:18">
      <c r="A34" s="394" t="s">
        <v>169</v>
      </c>
      <c r="B34" s="394"/>
      <c r="C34" s="712" t="str">
        <f>IF(M23=1,B23,IF(M24=1,B24,IF(M25=1,B25,"")))</f>
        <v/>
      </c>
      <c r="D34" s="712"/>
      <c r="E34" s="476" t="s">
        <v>258</v>
      </c>
      <c r="F34" s="712" t="str">
        <f>IF(M28=1,B28,IF(M29=1,B29,IF(M30=1,B30,IF(M31=1,B31,""))))</f>
        <v/>
      </c>
      <c r="G34" s="712"/>
      <c r="H34" s="394"/>
      <c r="I34" s="495"/>
      <c r="J34" s="394"/>
      <c r="K34" s="394"/>
      <c r="L34" s="394"/>
      <c r="M34" s="394"/>
    </row>
    <row r="35" spans="1:18">
      <c r="A35" s="394"/>
      <c r="B35" s="394"/>
      <c r="C35" s="394"/>
      <c r="D35" s="394"/>
      <c r="E35" s="394"/>
      <c r="F35" s="476"/>
      <c r="G35" s="476"/>
      <c r="H35" s="394"/>
      <c r="I35" s="394"/>
      <c r="J35" s="394"/>
      <c r="K35" s="394"/>
      <c r="L35" s="394"/>
      <c r="M35" s="394"/>
    </row>
    <row r="36" spans="1:18">
      <c r="A36" s="394" t="s">
        <v>259</v>
      </c>
      <c r="B36" s="394"/>
      <c r="C36" s="712" t="str">
        <f>IF(M23=2,B23,IF(M24=2,B24,IF(M25=2,B25,"")))</f>
        <v/>
      </c>
      <c r="D36" s="712"/>
      <c r="E36" s="476" t="s">
        <v>258</v>
      </c>
      <c r="F36" s="712" t="str">
        <f>IF(M28=2,B28,IF(M29=2,B29,IF(M30=2,B30,IF(M31=2,B31,""))))</f>
        <v/>
      </c>
      <c r="G36" s="712"/>
      <c r="H36" s="394"/>
      <c r="I36" s="495"/>
      <c r="J36" s="394"/>
      <c r="K36" s="394"/>
      <c r="L36" s="394"/>
      <c r="M36" s="394"/>
    </row>
    <row r="37" spans="1:18">
      <c r="A37" s="394"/>
      <c r="B37" s="394"/>
      <c r="C37" s="476"/>
      <c r="D37" s="476"/>
      <c r="E37" s="476"/>
      <c r="F37" s="476"/>
      <c r="G37" s="476"/>
      <c r="H37" s="394"/>
      <c r="I37" s="394"/>
      <c r="J37" s="394"/>
      <c r="K37" s="394"/>
      <c r="L37" s="394"/>
      <c r="M37" s="394"/>
    </row>
    <row r="38" spans="1:18">
      <c r="A38" s="394" t="s">
        <v>260</v>
      </c>
      <c r="B38" s="394"/>
      <c r="C38" s="712" t="str">
        <f>IF(M23=3,B23,IF(M24=3,B24,IF(M25=3,B25,"")))</f>
        <v/>
      </c>
      <c r="D38" s="712"/>
      <c r="E38" s="476" t="s">
        <v>258</v>
      </c>
      <c r="F38" s="712" t="str">
        <f>IF(M28=3,B28,IF(M29=3,B29,IF(M30=3,B30,IF(M31=3,B31,""))))</f>
        <v/>
      </c>
      <c r="G38" s="712"/>
      <c r="H38" s="394"/>
      <c r="I38" s="495"/>
      <c r="J38" s="394"/>
      <c r="K38" s="394"/>
      <c r="L38" s="394"/>
      <c r="M38" s="394"/>
    </row>
    <row r="39" spans="1:18">
      <c r="A39" s="394"/>
      <c r="B39" s="394"/>
      <c r="C39" s="394"/>
      <c r="D39" s="394"/>
      <c r="E39" s="394"/>
      <c r="F39" s="394"/>
      <c r="G39" s="394"/>
      <c r="H39" s="394"/>
      <c r="I39" s="394"/>
      <c r="J39" s="394"/>
      <c r="K39" s="394"/>
      <c r="L39" s="394"/>
      <c r="M39" s="394"/>
    </row>
    <row r="40" spans="1:18">
      <c r="A40" s="394"/>
      <c r="B40" s="394"/>
      <c r="C40" s="394"/>
      <c r="D40" s="394"/>
      <c r="E40" s="394"/>
      <c r="F40" s="394"/>
      <c r="G40" s="394"/>
      <c r="H40" s="394"/>
      <c r="I40" s="394"/>
      <c r="J40" s="394"/>
      <c r="K40" s="394"/>
      <c r="L40" s="495"/>
      <c r="M40" s="394"/>
    </row>
    <row r="41" spans="1:18">
      <c r="A41" s="125" t="s">
        <v>112</v>
      </c>
      <c r="B41" s="126"/>
      <c r="C41" s="330"/>
      <c r="D41" s="498" t="s">
        <v>140</v>
      </c>
      <c r="E41" s="499" t="s">
        <v>141</v>
      </c>
      <c r="F41" s="500"/>
      <c r="G41" s="498" t="s">
        <v>140</v>
      </c>
      <c r="H41" s="499" t="s">
        <v>142</v>
      </c>
      <c r="I41" s="501"/>
      <c r="J41" s="499" t="s">
        <v>143</v>
      </c>
      <c r="K41" s="502" t="s">
        <v>144</v>
      </c>
      <c r="L41" s="465"/>
      <c r="M41" s="500"/>
      <c r="P41" s="496"/>
      <c r="Q41" s="496"/>
      <c r="R41" s="497"/>
    </row>
    <row r="42" spans="1:18">
      <c r="A42" s="444" t="s">
        <v>145</v>
      </c>
      <c r="B42" s="445"/>
      <c r="C42" s="447"/>
      <c r="D42" s="504">
        <v>1</v>
      </c>
      <c r="E42" s="706" t="e">
        <f>IF(D42&gt;$R$44,,UPPER(VLOOKUP(D42,#REF!,2)))</f>
        <v>#REF!</v>
      </c>
      <c r="F42" s="706"/>
      <c r="G42" s="505" t="s">
        <v>146</v>
      </c>
      <c r="H42" s="445"/>
      <c r="I42" s="506"/>
      <c r="J42" s="507"/>
      <c r="K42" s="451" t="s">
        <v>147</v>
      </c>
      <c r="L42" s="508"/>
      <c r="M42" s="509"/>
      <c r="P42" s="503"/>
      <c r="Q42" s="503"/>
      <c r="R42" s="144"/>
    </row>
    <row r="43" spans="1:18">
      <c r="A43" s="453" t="s">
        <v>148</v>
      </c>
      <c r="B43" s="186"/>
      <c r="C43" s="455"/>
      <c r="D43" s="510">
        <v>2</v>
      </c>
      <c r="E43" s="707" t="e">
        <f>IF(D43&gt;$R$44,,UPPER(VLOOKUP(D43,#REF!,2)))</f>
        <v>#REF!</v>
      </c>
      <c r="F43" s="707"/>
      <c r="G43" s="511" t="s">
        <v>149</v>
      </c>
      <c r="H43" s="185"/>
      <c r="I43" s="449"/>
      <c r="J43" s="339"/>
      <c r="K43" s="512"/>
      <c r="L43" s="495"/>
      <c r="M43" s="513"/>
      <c r="P43" s="144"/>
      <c r="Q43" s="137"/>
      <c r="R43" s="144"/>
    </row>
    <row r="44" spans="1:18">
      <c r="A44" s="154"/>
      <c r="B44" s="155"/>
      <c r="C44" s="156"/>
      <c r="D44" s="510"/>
      <c r="E44" s="140"/>
      <c r="F44" s="394"/>
      <c r="G44" s="511" t="s">
        <v>150</v>
      </c>
      <c r="H44" s="185"/>
      <c r="I44" s="449"/>
      <c r="J44" s="339"/>
      <c r="K44" s="451" t="s">
        <v>151</v>
      </c>
      <c r="L44" s="508"/>
      <c r="M44" s="509"/>
      <c r="P44" s="503"/>
      <c r="Q44" s="503"/>
      <c r="R44" s="514" t="e">
        <f>MIN(4,#REF!)</f>
        <v>#REF!</v>
      </c>
    </row>
    <row r="45" spans="1:18">
      <c r="A45" s="157"/>
      <c r="B45" s="158"/>
      <c r="C45" s="159"/>
      <c r="D45" s="510"/>
      <c r="E45" s="140"/>
      <c r="F45" s="394"/>
      <c r="G45" s="511" t="s">
        <v>152</v>
      </c>
      <c r="H45" s="185"/>
      <c r="I45" s="449"/>
      <c r="J45" s="339"/>
      <c r="K45" s="515"/>
      <c r="L45" s="394"/>
      <c r="M45" s="516"/>
      <c r="P45" s="144"/>
      <c r="Q45" s="137"/>
      <c r="R45" s="144"/>
    </row>
    <row r="46" spans="1:18">
      <c r="A46" s="160"/>
      <c r="B46" s="161"/>
      <c r="C46" s="344"/>
      <c r="D46" s="510"/>
      <c r="E46" s="140"/>
      <c r="F46" s="394"/>
      <c r="G46" s="511" t="s">
        <v>153</v>
      </c>
      <c r="H46" s="185"/>
      <c r="I46" s="449"/>
      <c r="J46" s="339"/>
      <c r="K46" s="453"/>
      <c r="L46" s="495"/>
      <c r="M46" s="513"/>
      <c r="P46" s="144"/>
      <c r="Q46" s="137"/>
      <c r="R46" s="144"/>
    </row>
    <row r="47" spans="1:18">
      <c r="A47" s="163"/>
      <c r="B47" s="164"/>
      <c r="C47" s="159"/>
      <c r="D47" s="510"/>
      <c r="E47" s="140"/>
      <c r="F47" s="394"/>
      <c r="G47" s="511" t="s">
        <v>154</v>
      </c>
      <c r="H47" s="185"/>
      <c r="I47" s="449"/>
      <c r="J47" s="339"/>
      <c r="K47" s="451" t="s">
        <v>155</v>
      </c>
      <c r="L47" s="508"/>
      <c r="M47" s="509"/>
      <c r="P47" s="503"/>
      <c r="Q47" s="503"/>
      <c r="R47" s="144"/>
    </row>
    <row r="48" spans="1:18">
      <c r="A48" s="163"/>
      <c r="B48" s="164"/>
      <c r="C48" s="165"/>
      <c r="D48" s="510"/>
      <c r="E48" s="140"/>
      <c r="F48" s="394"/>
      <c r="G48" s="511" t="s">
        <v>156</v>
      </c>
      <c r="H48" s="185"/>
      <c r="I48" s="449"/>
      <c r="J48" s="339"/>
      <c r="K48" s="515"/>
      <c r="L48" s="394"/>
      <c r="M48" s="516"/>
      <c r="P48" s="144"/>
      <c r="Q48" s="137"/>
      <c r="R48" s="144"/>
    </row>
    <row r="49" spans="1:18">
      <c r="A49" s="166"/>
      <c r="B49" s="167"/>
      <c r="C49" s="168"/>
      <c r="D49" s="517"/>
      <c r="E49" s="171"/>
      <c r="F49" s="495"/>
      <c r="G49" s="518" t="s">
        <v>157</v>
      </c>
      <c r="H49" s="186"/>
      <c r="I49" s="456"/>
      <c r="J49" s="346"/>
      <c r="K49" s="453">
        <f>L4</f>
        <v>0</v>
      </c>
      <c r="L49" s="495"/>
      <c r="M49" s="513"/>
      <c r="P49" s="144"/>
      <c r="Q49" s="137"/>
      <c r="R49" s="514"/>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Munka56">
    <tabColor indexed="11"/>
  </sheetPr>
  <dimension ref="A1:AK53"/>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IF(Y5=1,CONCATENATE(VLOOKUP(Y3,AA16:AH30,2)),CONCATENATE(VLOOKUP(Y3,AA2:AK13,2)))</f>
        <v>#N/A</v>
      </c>
      <c r="AC1" s="271" t="e">
        <f>IF(Y5=1,CONCATENATE(VLOOKUP(Y3,AA16:AK30,3)),CONCATENATE(VLOOKUP(Y3,AA2:AK13,3)))</f>
        <v>#N/A</v>
      </c>
      <c r="AD1" s="271" t="e">
        <f>IF(Y5=1,CONCATENATE(VLOOKUP(Y3,AA16:AK30,4)),CONCATENATE(VLOOKUP(Y3,AA2:AK13,4)))</f>
        <v>#N/A</v>
      </c>
      <c r="AE1" s="271" t="e">
        <f>IF(Y5=1,CONCATENATE(VLOOKUP(Y3,AA16:AK30,5)),CONCATENATE(VLOOKUP(Y3,AA2:AK13,5)))</f>
        <v>#N/A</v>
      </c>
      <c r="AF1" s="271" t="e">
        <f>IF(Y5=1,CONCATENATE(VLOOKUP(Y3,AA16:AK30,6)),CONCATENATE(VLOOKUP(Y3,AA2:AK13,6)))</f>
        <v>#N/A</v>
      </c>
      <c r="AG1" s="271" t="e">
        <f>IF(Y5=1,CONCATENATE(VLOOKUP(Y3,AA16:AK30,7)),CONCATENATE(VLOOKUP(Y3,AA2:AK13,7)))</f>
        <v>#N/A</v>
      </c>
      <c r="AH1" s="271" t="e">
        <f>IF(Y5=1,CONCATENATE(VLOOKUP(Y3,AA16:AK30,8)),CONCATENATE(VLOOKUP(Y3,AA2:AK13,8)))</f>
        <v>#N/A</v>
      </c>
      <c r="AI1" s="271" t="e">
        <f>IF(Y5=1,CONCATENATE(VLOOKUP(Y3,AA16:AK30,9)),CONCATENATE(VLOOKUP(Y3,AA2:AK13,9)))</f>
        <v>#N/A</v>
      </c>
      <c r="AJ1" s="271" t="e">
        <f>IF(Y5=1,CONCATENATE(VLOOKUP(Y3,AA16:AK30,10)),CONCATENATE(VLOOKUP(Y3,AA2:AK13,10)))</f>
        <v>#N/A</v>
      </c>
      <c r="AK1" s="271" t="e">
        <f>IF(Y5=1,CONCATENATE(VLOOKUP(Y3,AA16:AK30,11)),CONCATENATE(VLOOKUP(Y3,AA2:AK13,11)))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IF($B7="","",VLOOKUP($B7,#REF!,5))</f>
        <v/>
      </c>
      <c r="D7" s="407" t="str">
        <f>IF($B7="","",VLOOKUP($B7,#REF!,15))</f>
        <v/>
      </c>
      <c r="E7" s="435" t="str">
        <f>UPPER(IF($B7="","",VLOOKUP($B7,#REF!,2)))</f>
        <v/>
      </c>
      <c r="F7" s="471"/>
      <c r="G7" s="435" t="str">
        <f>IF($B7="","",VLOOKUP($B7,#REF!,3))</f>
        <v/>
      </c>
      <c r="H7" s="471"/>
      <c r="I7" s="435" t="str">
        <f>IF($B7="","",VLOOKUP($B7,#REF!,4))</f>
        <v/>
      </c>
      <c r="J7" s="394"/>
      <c r="K7" s="472"/>
      <c r="L7" s="473" t="str">
        <f>IF(K7="","",CONCATENATE(VLOOKUP($Y$3,$AB$1:$AK$1,K7)," pont"))</f>
        <v/>
      </c>
      <c r="M7" s="474"/>
      <c r="Q7" s="274" t="s">
        <v>104</v>
      </c>
      <c r="R7" s="475" t="s">
        <v>265</v>
      </c>
      <c r="S7" s="475" t="s">
        <v>266</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262</v>
      </c>
      <c r="S8" s="479" t="s">
        <v>267</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IF($B9="","",VLOOKUP($B9,#REF!,5))</f>
        <v/>
      </c>
      <c r="D9" s="407" t="str">
        <f>IF($B9="","",VLOOKUP($B9,#REF!,15))</f>
        <v/>
      </c>
      <c r="E9" s="421" t="str">
        <f>UPPER(IF($B9="","",VLOOKUP($B9,#REF!,2)))</f>
        <v/>
      </c>
      <c r="F9" s="481"/>
      <c r="G9" s="421" t="str">
        <f>IF($B9="","",VLOOKUP($B9,#REF!,3))</f>
        <v/>
      </c>
      <c r="H9" s="481"/>
      <c r="I9" s="421" t="str">
        <f>IF($B9="","",VLOOKUP($B9,#REF!,4))</f>
        <v/>
      </c>
      <c r="J9" s="394"/>
      <c r="K9" s="472"/>
      <c r="L9" s="473" t="str">
        <f>IF(K9="","",CONCATENATE(VLOOKUP($Y$3,$AB$1:$AK$1,K9)," pont"))</f>
        <v/>
      </c>
      <c r="M9" s="474"/>
      <c r="Q9" s="467" t="s">
        <v>119</v>
      </c>
      <c r="R9" s="482" t="s">
        <v>255</v>
      </c>
      <c r="S9" s="482" t="s">
        <v>268</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IF($B11="","",VLOOKUP($B11,#REF!,5))</f>
        <v/>
      </c>
      <c r="D11" s="407" t="str">
        <f>IF($B11="","",VLOOKUP($B11,#REF!,15))</f>
        <v/>
      </c>
      <c r="E11" s="421" t="str">
        <f>UPPER(IF($B11="","",VLOOKUP($B11,#REF!,2)))</f>
        <v/>
      </c>
      <c r="F11" s="481"/>
      <c r="G11" s="421" t="str">
        <f>IF($B11="","",VLOOKUP($B11,#REF!,3))</f>
        <v/>
      </c>
      <c r="H11" s="481"/>
      <c r="I11" s="421" t="str">
        <f>IF($B11="","",VLOOKUP($B11,#REF!,4))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84" t="s">
        <v>196</v>
      </c>
      <c r="B13" s="485"/>
      <c r="C13" s="407" t="str">
        <f>IF($B13="","",VLOOKUP($B13,#REF!,5))</f>
        <v/>
      </c>
      <c r="D13" s="407" t="str">
        <f>IF($B13="","",VLOOKUP($B13,#REF!,15))</f>
        <v/>
      </c>
      <c r="E13" s="421" t="str">
        <f>UPPER(IF($B13="","",VLOOKUP($B13,#REF!,2)))</f>
        <v/>
      </c>
      <c r="F13" s="481"/>
      <c r="G13" s="421" t="str">
        <f>IF($B13="","",VLOOKUP($B13,#REF!,3))</f>
        <v/>
      </c>
      <c r="H13" s="481"/>
      <c r="I13" s="421" t="str">
        <f>IF($B13="","",VLOOKUP($B13,#REF!,4))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69" t="s">
        <v>231</v>
      </c>
      <c r="B15" s="486"/>
      <c r="C15" s="407" t="str">
        <f>IF($B15="","",VLOOKUP($B15,#REF!,5))</f>
        <v/>
      </c>
      <c r="D15" s="487" t="str">
        <f>IF($B15="","",VLOOKUP($B15,#REF!,15))</f>
        <v/>
      </c>
      <c r="E15" s="435" t="str">
        <f>UPPER(IF($B15="","",VLOOKUP($B15,#REF!,2)))</f>
        <v/>
      </c>
      <c r="F15" s="471"/>
      <c r="G15" s="435" t="str">
        <f>IF($B15="","",VLOOKUP($B15,#REF!,3))</f>
        <v/>
      </c>
      <c r="H15" s="471"/>
      <c r="I15" s="435" t="str">
        <f>IF($B15="","",VLOOKUP($B15,#REF!,4))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IF($B17="","",VLOOKUP($B17,#REF!,5))</f>
        <v/>
      </c>
      <c r="D17" s="407" t="str">
        <f>IF($B17="","",VLOOKUP($B17,#REF!,15))</f>
        <v/>
      </c>
      <c r="E17" s="421" t="str">
        <f>UPPER(IF($B17="","",VLOOKUP($B17,#REF!,2)))</f>
        <v/>
      </c>
      <c r="F17" s="481"/>
      <c r="G17" s="421" t="str">
        <f>IF($B17="","",VLOOKUP($B17,#REF!,3))</f>
        <v/>
      </c>
      <c r="H17" s="481"/>
      <c r="I17" s="421" t="str">
        <f>IF($B17="","",VLOOKUP($B17,#REF!,4))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84" t="s">
        <v>264</v>
      </c>
      <c r="B19" s="480"/>
      <c r="C19" s="407" t="str">
        <f>IF($B19="","",VLOOKUP($B19,#REF!,5))</f>
        <v/>
      </c>
      <c r="D19" s="407" t="str">
        <f>IF($B19="","",VLOOKUP($B19,#REF!,15))</f>
        <v/>
      </c>
      <c r="E19" s="421" t="str">
        <f>UPPER(IF($B19="","",VLOOKUP($B19,#REF!,2)))</f>
        <v/>
      </c>
      <c r="F19" s="481"/>
      <c r="G19" s="421" t="str">
        <f>IF($B19="","",VLOOKUP($B19,#REF!,3))</f>
        <v/>
      </c>
      <c r="H19" s="481"/>
      <c r="I19" s="421" t="str">
        <f>IF($B19="","",VLOOKUP($B19,#REF!,4))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476"/>
      <c r="B20" s="477"/>
      <c r="C20" s="381"/>
      <c r="D20" s="381"/>
      <c r="E20" s="381"/>
      <c r="F20" s="381"/>
      <c r="G20" s="381"/>
      <c r="H20" s="381"/>
      <c r="I20" s="381"/>
      <c r="J20" s="394"/>
      <c r="K20" s="476"/>
      <c r="L20" s="476"/>
      <c r="M20" s="478"/>
      <c r="Y20" s="275"/>
      <c r="Z20" s="275"/>
      <c r="AA20" s="275" t="s">
        <v>109</v>
      </c>
      <c r="AB20" s="275">
        <v>200</v>
      </c>
      <c r="AC20" s="275">
        <v>150</v>
      </c>
      <c r="AD20" s="275">
        <v>130</v>
      </c>
      <c r="AE20" s="275">
        <v>110</v>
      </c>
      <c r="AF20" s="275">
        <v>95</v>
      </c>
      <c r="AG20" s="275">
        <v>80</v>
      </c>
      <c r="AH20" s="275">
        <v>70</v>
      </c>
      <c r="AI20" s="275">
        <v>60</v>
      </c>
      <c r="AJ20" s="275">
        <v>55</v>
      </c>
      <c r="AK20" s="275">
        <v>50</v>
      </c>
    </row>
    <row r="21" spans="1:37">
      <c r="A21" s="484" t="s">
        <v>269</v>
      </c>
      <c r="B21" s="480"/>
      <c r="C21" s="407" t="str">
        <f>IF($B21="","",VLOOKUP($B21,#REF!,5))</f>
        <v/>
      </c>
      <c r="D21" s="407" t="str">
        <f>IF($B21="","",VLOOKUP($B21,#REF!,15))</f>
        <v/>
      </c>
      <c r="E21" s="421" t="str">
        <f>UPPER(IF($B21="","",VLOOKUP($B21,#REF!,2)))</f>
        <v/>
      </c>
      <c r="F21" s="481"/>
      <c r="G21" s="421" t="str">
        <f>IF($B21="","",VLOOKUP($B21,#REF!,3))</f>
        <v/>
      </c>
      <c r="H21" s="481"/>
      <c r="I21" s="421" t="str">
        <f>IF($B21="","",VLOOKUP($B21,#REF!,4))</f>
        <v/>
      </c>
      <c r="J21" s="394"/>
      <c r="K21" s="472"/>
      <c r="L21" s="473" t="str">
        <f>IF(K21="","",CONCATENATE(VLOOKUP($Y$3,$AB$1:$AK$1,K21)," pont"))</f>
        <v/>
      </c>
      <c r="M21" s="474"/>
      <c r="Y21" s="275"/>
      <c r="Z21" s="275"/>
      <c r="AA21" s="275" t="s">
        <v>121</v>
      </c>
      <c r="AB21" s="275">
        <v>150</v>
      </c>
      <c r="AC21" s="275">
        <v>120</v>
      </c>
      <c r="AD21" s="275">
        <v>100</v>
      </c>
      <c r="AE21" s="275">
        <v>80</v>
      </c>
      <c r="AF21" s="275">
        <v>70</v>
      </c>
      <c r="AG21" s="275">
        <v>60</v>
      </c>
      <c r="AH21" s="275">
        <v>55</v>
      </c>
      <c r="AI21" s="275">
        <v>50</v>
      </c>
      <c r="AJ21" s="275">
        <v>45</v>
      </c>
      <c r="AK21" s="275">
        <v>40</v>
      </c>
    </row>
    <row r="22" spans="1:37">
      <c r="A22" s="394"/>
      <c r="B22" s="394"/>
      <c r="C22" s="394"/>
      <c r="D22" s="394"/>
      <c r="E22" s="394"/>
      <c r="F22" s="394"/>
      <c r="G22" s="394"/>
      <c r="H22" s="394"/>
      <c r="I22" s="394"/>
      <c r="J22" s="394"/>
      <c r="K22" s="394"/>
      <c r="L22" s="394"/>
      <c r="M22" s="394"/>
      <c r="Y22" s="275"/>
      <c r="Z22" s="275"/>
      <c r="AA22" s="275" t="s">
        <v>122</v>
      </c>
      <c r="AB22" s="275">
        <v>120</v>
      </c>
      <c r="AC22" s="275">
        <v>90</v>
      </c>
      <c r="AD22" s="275">
        <v>65</v>
      </c>
      <c r="AE22" s="275">
        <v>55</v>
      </c>
      <c r="AF22" s="275">
        <v>50</v>
      </c>
      <c r="AG22" s="275">
        <v>45</v>
      </c>
      <c r="AH22" s="275">
        <v>40</v>
      </c>
      <c r="AI22" s="275">
        <v>35</v>
      </c>
      <c r="AJ22" s="275">
        <v>25</v>
      </c>
      <c r="AK22" s="275">
        <v>20</v>
      </c>
    </row>
    <row r="23" spans="1:37">
      <c r="A23" s="394"/>
      <c r="B23" s="394"/>
      <c r="C23" s="394"/>
      <c r="D23" s="394"/>
      <c r="E23" s="394"/>
      <c r="F23" s="394"/>
      <c r="G23" s="394"/>
      <c r="H23" s="394"/>
      <c r="I23" s="394"/>
      <c r="J23" s="394"/>
      <c r="K23" s="394"/>
      <c r="L23" s="394"/>
      <c r="M23" s="394"/>
      <c r="Y23" s="275"/>
      <c r="Z23" s="275"/>
      <c r="AA23" s="275" t="s">
        <v>126</v>
      </c>
      <c r="AB23" s="275">
        <v>90</v>
      </c>
      <c r="AC23" s="275">
        <v>60</v>
      </c>
      <c r="AD23" s="275">
        <v>45</v>
      </c>
      <c r="AE23" s="275">
        <v>34</v>
      </c>
      <c r="AF23" s="275">
        <v>27</v>
      </c>
      <c r="AG23" s="275">
        <v>22</v>
      </c>
      <c r="AH23" s="275">
        <v>18</v>
      </c>
      <c r="AI23" s="275">
        <v>15</v>
      </c>
      <c r="AJ23" s="275">
        <v>12</v>
      </c>
      <c r="AK23" s="275">
        <v>9</v>
      </c>
    </row>
    <row r="24" spans="1:37" ht="18.75" customHeight="1">
      <c r="A24" s="394"/>
      <c r="B24" s="702"/>
      <c r="C24" s="702"/>
      <c r="D24" s="703" t="str">
        <f>E7</f>
        <v/>
      </c>
      <c r="E24" s="703"/>
      <c r="F24" s="703" t="str">
        <f>E9</f>
        <v/>
      </c>
      <c r="G24" s="703"/>
      <c r="H24" s="703" t="str">
        <f>E11</f>
        <v/>
      </c>
      <c r="I24" s="703"/>
      <c r="J24" s="703" t="str">
        <f>E13</f>
        <v/>
      </c>
      <c r="K24" s="703"/>
      <c r="L24" s="394"/>
      <c r="M24" s="488" t="s">
        <v>116</v>
      </c>
      <c r="Y24" s="275"/>
      <c r="Z24" s="275"/>
      <c r="AA24" s="275" t="s">
        <v>127</v>
      </c>
      <c r="AB24" s="275">
        <v>60</v>
      </c>
      <c r="AC24" s="275">
        <v>40</v>
      </c>
      <c r="AD24" s="275">
        <v>30</v>
      </c>
      <c r="AE24" s="275">
        <v>20</v>
      </c>
      <c r="AF24" s="275">
        <v>18</v>
      </c>
      <c r="AG24" s="275">
        <v>15</v>
      </c>
      <c r="AH24" s="275">
        <v>12</v>
      </c>
      <c r="AI24" s="275">
        <v>10</v>
      </c>
      <c r="AJ24" s="275">
        <v>8</v>
      </c>
      <c r="AK24" s="275">
        <v>6</v>
      </c>
    </row>
    <row r="25" spans="1:37" ht="18.75" customHeight="1">
      <c r="A25" s="489" t="s">
        <v>100</v>
      </c>
      <c r="B25" s="711" t="str">
        <f>E7</f>
        <v/>
      </c>
      <c r="C25" s="711"/>
      <c r="D25" s="704"/>
      <c r="E25" s="704"/>
      <c r="F25" s="705"/>
      <c r="G25" s="705"/>
      <c r="H25" s="705"/>
      <c r="I25" s="705"/>
      <c r="J25" s="703"/>
      <c r="K25" s="703"/>
      <c r="L25" s="394"/>
      <c r="M25" s="490"/>
      <c r="Y25" s="275"/>
      <c r="Z25" s="275"/>
      <c r="AA25" s="275" t="s">
        <v>131</v>
      </c>
      <c r="AB25" s="275">
        <v>40</v>
      </c>
      <c r="AC25" s="275">
        <v>25</v>
      </c>
      <c r="AD25" s="275">
        <v>18</v>
      </c>
      <c r="AE25" s="275">
        <v>13</v>
      </c>
      <c r="AF25" s="275">
        <v>8</v>
      </c>
      <c r="AG25" s="275">
        <v>7</v>
      </c>
      <c r="AH25" s="275">
        <v>6</v>
      </c>
      <c r="AI25" s="275">
        <v>5</v>
      </c>
      <c r="AJ25" s="275">
        <v>4</v>
      </c>
      <c r="AK25" s="275">
        <v>3</v>
      </c>
    </row>
    <row r="26" spans="1:37" ht="18.75" customHeight="1">
      <c r="A26" s="489" t="s">
        <v>128</v>
      </c>
      <c r="B26" s="711" t="str">
        <f>E9</f>
        <v/>
      </c>
      <c r="C26" s="711"/>
      <c r="D26" s="705"/>
      <c r="E26" s="705"/>
      <c r="F26" s="704"/>
      <c r="G26" s="704"/>
      <c r="H26" s="705"/>
      <c r="I26" s="705"/>
      <c r="J26" s="705"/>
      <c r="K26" s="705"/>
      <c r="L26" s="394"/>
      <c r="M26" s="490"/>
      <c r="Y26" s="275"/>
      <c r="Z26" s="275"/>
      <c r="AA26" s="275" t="s">
        <v>132</v>
      </c>
      <c r="AB26" s="275">
        <v>25</v>
      </c>
      <c r="AC26" s="275">
        <v>15</v>
      </c>
      <c r="AD26" s="275">
        <v>13</v>
      </c>
      <c r="AE26" s="275">
        <v>7</v>
      </c>
      <c r="AF26" s="275">
        <v>6</v>
      </c>
      <c r="AG26" s="275">
        <v>5</v>
      </c>
      <c r="AH26" s="275">
        <v>4</v>
      </c>
      <c r="AI26" s="275">
        <v>3</v>
      </c>
      <c r="AJ26" s="275">
        <v>2</v>
      </c>
      <c r="AK26" s="275">
        <v>1</v>
      </c>
    </row>
    <row r="27" spans="1:37" ht="18.75" customHeight="1">
      <c r="A27" s="489" t="s">
        <v>133</v>
      </c>
      <c r="B27" s="711" t="str">
        <f>E11</f>
        <v/>
      </c>
      <c r="C27" s="711"/>
      <c r="D27" s="705"/>
      <c r="E27" s="705"/>
      <c r="F27" s="705"/>
      <c r="G27" s="705"/>
      <c r="H27" s="704"/>
      <c r="I27" s="704"/>
      <c r="J27" s="705"/>
      <c r="K27" s="705"/>
      <c r="L27" s="394"/>
      <c r="M27" s="490"/>
      <c r="Y27" s="275"/>
      <c r="Z27" s="275"/>
      <c r="AA27" s="275" t="s">
        <v>137</v>
      </c>
      <c r="AB27" s="275">
        <v>15</v>
      </c>
      <c r="AC27" s="275">
        <v>10</v>
      </c>
      <c r="AD27" s="275">
        <v>8</v>
      </c>
      <c r="AE27" s="275">
        <v>4</v>
      </c>
      <c r="AF27" s="275">
        <v>3</v>
      </c>
      <c r="AG27" s="275">
        <v>2</v>
      </c>
      <c r="AH27" s="275">
        <v>1</v>
      </c>
      <c r="AI27" s="275">
        <v>0</v>
      </c>
      <c r="AJ27" s="275">
        <v>0</v>
      </c>
      <c r="AK27" s="275">
        <v>0</v>
      </c>
    </row>
    <row r="28" spans="1:37" ht="18.75" customHeight="1">
      <c r="A28" s="491" t="s">
        <v>196</v>
      </c>
      <c r="B28" s="711" t="str">
        <f>E13</f>
        <v/>
      </c>
      <c r="C28" s="711"/>
      <c r="D28" s="705"/>
      <c r="E28" s="705"/>
      <c r="F28" s="705"/>
      <c r="G28" s="705"/>
      <c r="H28" s="703"/>
      <c r="I28" s="703"/>
      <c r="J28" s="704"/>
      <c r="K28" s="704"/>
      <c r="L28" s="394"/>
      <c r="M28" s="490"/>
      <c r="Y28" s="275"/>
      <c r="Z28" s="275"/>
      <c r="AA28" s="275" t="s">
        <v>137</v>
      </c>
      <c r="AB28" s="275">
        <v>15</v>
      </c>
      <c r="AC28" s="275">
        <v>10</v>
      </c>
      <c r="AD28" s="275">
        <v>8</v>
      </c>
      <c r="AE28" s="275">
        <v>4</v>
      </c>
      <c r="AF28" s="275">
        <v>3</v>
      </c>
      <c r="AG28" s="275">
        <v>2</v>
      </c>
      <c r="AH28" s="275">
        <v>1</v>
      </c>
      <c r="AI28" s="275">
        <v>0</v>
      </c>
      <c r="AJ28" s="275">
        <v>0</v>
      </c>
      <c r="AK28" s="275">
        <v>0</v>
      </c>
    </row>
    <row r="29" spans="1:37">
      <c r="A29" s="394"/>
      <c r="B29" s="394"/>
      <c r="C29" s="394"/>
      <c r="D29" s="394"/>
      <c r="E29" s="394"/>
      <c r="F29" s="394"/>
      <c r="G29" s="394"/>
      <c r="H29" s="394"/>
      <c r="I29" s="394"/>
      <c r="J29" s="394"/>
      <c r="K29" s="394"/>
      <c r="L29" s="394"/>
      <c r="M29" s="492"/>
      <c r="Y29" s="275"/>
      <c r="Z29" s="275"/>
      <c r="AA29" s="275" t="s">
        <v>138</v>
      </c>
      <c r="AB29" s="275">
        <v>10</v>
      </c>
      <c r="AC29" s="275">
        <v>6</v>
      </c>
      <c r="AD29" s="275">
        <v>4</v>
      </c>
      <c r="AE29" s="275">
        <v>2</v>
      </c>
      <c r="AF29" s="275">
        <v>1</v>
      </c>
      <c r="AG29" s="275">
        <v>0</v>
      </c>
      <c r="AH29" s="275">
        <v>0</v>
      </c>
      <c r="AI29" s="275">
        <v>0</v>
      </c>
      <c r="AJ29" s="275">
        <v>0</v>
      </c>
      <c r="AK29" s="275">
        <v>0</v>
      </c>
    </row>
    <row r="30" spans="1:37" ht="18.75" customHeight="1">
      <c r="A30" s="394"/>
      <c r="B30" s="702"/>
      <c r="C30" s="702"/>
      <c r="D30" s="703" t="str">
        <f>E15</f>
        <v/>
      </c>
      <c r="E30" s="703"/>
      <c r="F30" s="703" t="str">
        <f>E17</f>
        <v/>
      </c>
      <c r="G30" s="703"/>
      <c r="H30" s="713" t="str">
        <f>E19</f>
        <v/>
      </c>
      <c r="I30" s="714"/>
      <c r="J30" s="703" t="str">
        <f>E21</f>
        <v/>
      </c>
      <c r="K30" s="703"/>
      <c r="L30" s="394"/>
      <c r="M30" s="492"/>
      <c r="Y30" s="275"/>
      <c r="Z30" s="275"/>
      <c r="AA30" s="275" t="s">
        <v>139</v>
      </c>
      <c r="AB30" s="275">
        <v>3</v>
      </c>
      <c r="AC30" s="275">
        <v>2</v>
      </c>
      <c r="AD30" s="275">
        <v>1</v>
      </c>
      <c r="AE30" s="275">
        <v>0</v>
      </c>
      <c r="AF30" s="275">
        <v>0</v>
      </c>
      <c r="AG30" s="275">
        <v>0</v>
      </c>
      <c r="AH30" s="275">
        <v>0</v>
      </c>
      <c r="AI30" s="275">
        <v>0</v>
      </c>
      <c r="AJ30" s="275">
        <v>0</v>
      </c>
      <c r="AK30" s="275">
        <v>0</v>
      </c>
    </row>
    <row r="31" spans="1:37" ht="18.75" customHeight="1">
      <c r="A31" s="491" t="s">
        <v>231</v>
      </c>
      <c r="B31" s="715" t="str">
        <f>E15</f>
        <v/>
      </c>
      <c r="C31" s="716"/>
      <c r="D31" s="704"/>
      <c r="E31" s="704"/>
      <c r="F31" s="705"/>
      <c r="G31" s="705"/>
      <c r="H31" s="705"/>
      <c r="I31" s="705"/>
      <c r="J31" s="703"/>
      <c r="K31" s="703"/>
      <c r="L31" s="394"/>
      <c r="M31" s="490"/>
    </row>
    <row r="32" spans="1:37" ht="18.75" customHeight="1">
      <c r="A32" s="491" t="s">
        <v>257</v>
      </c>
      <c r="B32" s="711" t="str">
        <f>E17</f>
        <v/>
      </c>
      <c r="C32" s="711"/>
      <c r="D32" s="705"/>
      <c r="E32" s="705"/>
      <c r="F32" s="704"/>
      <c r="G32" s="704"/>
      <c r="H32" s="705"/>
      <c r="I32" s="705"/>
      <c r="J32" s="705"/>
      <c r="K32" s="705"/>
      <c r="L32" s="394"/>
      <c r="M32" s="490"/>
    </row>
    <row r="33" spans="1:18" ht="18.75" customHeight="1">
      <c r="A33" s="491" t="s">
        <v>264</v>
      </c>
      <c r="B33" s="711" t="str">
        <f>E19</f>
        <v/>
      </c>
      <c r="C33" s="711"/>
      <c r="D33" s="705"/>
      <c r="E33" s="705"/>
      <c r="F33" s="705"/>
      <c r="G33" s="705"/>
      <c r="H33" s="704"/>
      <c r="I33" s="704"/>
      <c r="J33" s="705"/>
      <c r="K33" s="705"/>
      <c r="L33" s="394"/>
      <c r="M33" s="490"/>
    </row>
    <row r="34" spans="1:18" ht="18.75" customHeight="1">
      <c r="A34" s="491" t="s">
        <v>269</v>
      </c>
      <c r="B34" s="711" t="str">
        <f>E21</f>
        <v/>
      </c>
      <c r="C34" s="711"/>
      <c r="D34" s="705"/>
      <c r="E34" s="705"/>
      <c r="F34" s="705"/>
      <c r="G34" s="705"/>
      <c r="H34" s="703"/>
      <c r="I34" s="703"/>
      <c r="J34" s="704"/>
      <c r="K34" s="704"/>
      <c r="L34" s="394"/>
      <c r="M34" s="490"/>
    </row>
    <row r="35" spans="1:18" ht="18.75" customHeight="1">
      <c r="A35" s="231"/>
      <c r="B35" s="493"/>
      <c r="C35" s="493"/>
      <c r="D35" s="231"/>
      <c r="E35" s="231"/>
      <c r="F35" s="231"/>
      <c r="G35" s="231"/>
      <c r="H35" s="231"/>
      <c r="I35" s="231"/>
      <c r="J35" s="394"/>
      <c r="K35" s="394"/>
      <c r="L35" s="394"/>
      <c r="M35" s="494"/>
    </row>
    <row r="36" spans="1:18">
      <c r="A36" s="394"/>
      <c r="B36" s="394"/>
      <c r="C36" s="394"/>
      <c r="D36" s="394"/>
      <c r="E36" s="394"/>
      <c r="F36" s="394"/>
      <c r="G36" s="394"/>
      <c r="H36" s="394"/>
      <c r="I36" s="394"/>
      <c r="J36" s="394"/>
      <c r="K36" s="394"/>
      <c r="L36" s="394"/>
      <c r="M36" s="394"/>
    </row>
    <row r="37" spans="1:18">
      <c r="A37" s="394" t="s">
        <v>169</v>
      </c>
      <c r="B37" s="394"/>
      <c r="C37" s="712" t="str">
        <f>IF(M25=1,B25,IF(M26=1,B26,IF(M27=1,B27,IF(M28=1,B28,""))))</f>
        <v/>
      </c>
      <c r="D37" s="712"/>
      <c r="E37" s="476" t="s">
        <v>258</v>
      </c>
      <c r="F37" s="712" t="str">
        <f>IF(M31=1,B31,IF(M32=1,B32,IF(M33=1,B33,IF(M34=1,B34,""))))</f>
        <v/>
      </c>
      <c r="G37" s="712"/>
      <c r="H37" s="394"/>
      <c r="I37" s="495"/>
      <c r="J37" s="394"/>
      <c r="K37" s="394"/>
      <c r="L37" s="394"/>
      <c r="M37" s="394"/>
    </row>
    <row r="38" spans="1:18">
      <c r="A38" s="394"/>
      <c r="B38" s="394"/>
      <c r="C38" s="394"/>
      <c r="D38" s="394"/>
      <c r="E38" s="394"/>
      <c r="F38" s="476"/>
      <c r="G38" s="476"/>
      <c r="H38" s="394"/>
      <c r="I38" s="394"/>
      <c r="J38" s="394"/>
      <c r="K38" s="394"/>
      <c r="L38" s="394"/>
      <c r="M38" s="394"/>
    </row>
    <row r="39" spans="1:18">
      <c r="A39" s="394" t="s">
        <v>259</v>
      </c>
      <c r="B39" s="394"/>
      <c r="C39" s="712" t="str">
        <f>IF(M25=2,B25,IF(M26=2,B26,IF(M27=2,B27,IF(M28=2,B28,""))))</f>
        <v/>
      </c>
      <c r="D39" s="712"/>
      <c r="E39" s="476" t="s">
        <v>258</v>
      </c>
      <c r="F39" s="712" t="str">
        <f>IF(M31=2,B31,IF(M32=2,B32,IF(M33=2,B33,IF(M34=2,B34,""))))</f>
        <v/>
      </c>
      <c r="G39" s="712"/>
      <c r="H39" s="394"/>
      <c r="I39" s="495"/>
      <c r="J39" s="394"/>
      <c r="K39" s="394"/>
      <c r="L39" s="394"/>
      <c r="M39" s="394"/>
    </row>
    <row r="40" spans="1:18">
      <c r="A40" s="394"/>
      <c r="B40" s="394"/>
      <c r="C40" s="476"/>
      <c r="D40" s="476"/>
      <c r="E40" s="476"/>
      <c r="F40" s="476"/>
      <c r="G40" s="476"/>
      <c r="H40" s="394"/>
      <c r="I40" s="394"/>
      <c r="J40" s="394"/>
      <c r="K40" s="394"/>
      <c r="L40" s="394"/>
      <c r="M40" s="394"/>
    </row>
    <row r="41" spans="1:18">
      <c r="A41" s="394" t="s">
        <v>260</v>
      </c>
      <c r="B41" s="394"/>
      <c r="C41" s="712" t="str">
        <f>IF(M25=3,B25,IF(M26=3,B26,IF(M27=3,B27,IF(M28=3,B28,""))))</f>
        <v/>
      </c>
      <c r="D41" s="712"/>
      <c r="E41" s="476" t="s">
        <v>258</v>
      </c>
      <c r="F41" s="712" t="str">
        <f>IF(M31=3,B31,IF(M32=3,B32,IF(M33=3,B33,IF(M34=3,B34,""))))</f>
        <v/>
      </c>
      <c r="G41" s="712"/>
      <c r="H41" s="394"/>
      <c r="I41" s="495"/>
      <c r="J41" s="394"/>
      <c r="K41" s="394"/>
      <c r="L41" s="394"/>
      <c r="M41" s="394"/>
    </row>
    <row r="42" spans="1:18">
      <c r="A42" s="394"/>
      <c r="B42" s="394"/>
      <c r="C42" s="394"/>
      <c r="D42" s="394"/>
      <c r="E42" s="394"/>
      <c r="F42" s="394"/>
      <c r="G42" s="394"/>
      <c r="H42" s="394"/>
      <c r="I42" s="394"/>
      <c r="J42" s="394"/>
      <c r="K42" s="394"/>
      <c r="L42" s="394"/>
      <c r="M42" s="394"/>
    </row>
    <row r="43" spans="1:18">
      <c r="A43" s="381" t="s">
        <v>270</v>
      </c>
      <c r="B43" s="394"/>
      <c r="C43" s="712">
        <f>IF(M25=4,B25,IF(M26=4,B26,IF(M27=4,B27,IF(M28=4,B28,))))</f>
        <v>0</v>
      </c>
      <c r="D43" s="712"/>
      <c r="E43" s="476" t="s">
        <v>258</v>
      </c>
      <c r="F43" s="712" t="str">
        <f>IF(M31=3,B31,IF(M32=3,B32,IF(M33=4,B33,IF(M34=4,B34,""))))</f>
        <v/>
      </c>
      <c r="G43" s="712"/>
      <c r="H43" s="394"/>
      <c r="I43" s="495"/>
      <c r="J43" s="394"/>
      <c r="K43" s="394"/>
      <c r="L43" s="394"/>
      <c r="M43" s="394"/>
    </row>
    <row r="44" spans="1:18">
      <c r="A44" s="394"/>
      <c r="B44" s="394"/>
      <c r="C44" s="394"/>
      <c r="D44" s="394"/>
      <c r="E44" s="394"/>
      <c r="F44" s="394"/>
      <c r="G44" s="394"/>
      <c r="H44" s="394"/>
      <c r="I44" s="394"/>
      <c r="J44" s="394"/>
      <c r="K44" s="394"/>
      <c r="L44" s="495"/>
      <c r="M44" s="394"/>
      <c r="P44" s="496"/>
      <c r="Q44" s="496"/>
      <c r="R44" s="497"/>
    </row>
    <row r="45" spans="1:18">
      <c r="A45" s="125" t="s">
        <v>112</v>
      </c>
      <c r="B45" s="126"/>
      <c r="C45" s="330"/>
      <c r="D45" s="498" t="s">
        <v>140</v>
      </c>
      <c r="E45" s="499" t="s">
        <v>141</v>
      </c>
      <c r="F45" s="500"/>
      <c r="G45" s="498" t="s">
        <v>140</v>
      </c>
      <c r="H45" s="499" t="s">
        <v>142</v>
      </c>
      <c r="I45" s="501"/>
      <c r="J45" s="499" t="s">
        <v>143</v>
      </c>
      <c r="K45" s="502" t="s">
        <v>144</v>
      </c>
      <c r="L45" s="465"/>
      <c r="M45" s="500"/>
      <c r="P45" s="503"/>
      <c r="Q45" s="503"/>
      <c r="R45" s="144"/>
    </row>
    <row r="46" spans="1:18">
      <c r="A46" s="444" t="s">
        <v>145</v>
      </c>
      <c r="B46" s="445"/>
      <c r="C46" s="447"/>
      <c r="D46" s="504">
        <v>1</v>
      </c>
      <c r="E46" s="706" t="e">
        <f>IF(D46&gt;$R$47,,UPPER(VLOOKUP(D46,#REF!,2)))</f>
        <v>#REF!</v>
      </c>
      <c r="F46" s="706"/>
      <c r="G46" s="505" t="s">
        <v>146</v>
      </c>
      <c r="H46" s="445"/>
      <c r="I46" s="506"/>
      <c r="J46" s="507"/>
      <c r="K46" s="451" t="s">
        <v>147</v>
      </c>
      <c r="L46" s="508"/>
      <c r="M46" s="509"/>
      <c r="P46" s="144"/>
      <c r="Q46" s="137"/>
      <c r="R46" s="144"/>
    </row>
    <row r="47" spans="1:18">
      <c r="A47" s="453" t="s">
        <v>148</v>
      </c>
      <c r="B47" s="186"/>
      <c r="C47" s="455"/>
      <c r="D47" s="510">
        <v>2</v>
      </c>
      <c r="E47" s="707" t="e">
        <f>IF(D47&gt;$R$47,,UPPER(VLOOKUP(D47,#REF!,2)))</f>
        <v>#REF!</v>
      </c>
      <c r="F47" s="707"/>
      <c r="G47" s="511" t="s">
        <v>149</v>
      </c>
      <c r="H47" s="185"/>
      <c r="I47" s="449"/>
      <c r="J47" s="339"/>
      <c r="K47" s="512"/>
      <c r="L47" s="495"/>
      <c r="M47" s="513"/>
      <c r="P47" s="503"/>
      <c r="Q47" s="503"/>
      <c r="R47" s="514" t="e">
        <f>MIN(4,#REF!)</f>
        <v>#REF!</v>
      </c>
    </row>
    <row r="48" spans="1:18">
      <c r="A48" s="154"/>
      <c r="B48" s="155"/>
      <c r="C48" s="156"/>
      <c r="D48" s="510"/>
      <c r="E48" s="140"/>
      <c r="F48" s="394"/>
      <c r="G48" s="511" t="s">
        <v>150</v>
      </c>
      <c r="H48" s="185"/>
      <c r="I48" s="449"/>
      <c r="J48" s="339"/>
      <c r="K48" s="451" t="s">
        <v>151</v>
      </c>
      <c r="L48" s="508"/>
      <c r="M48" s="509"/>
      <c r="P48" s="144"/>
      <c r="Q48" s="137"/>
      <c r="R48" s="144"/>
    </row>
    <row r="49" spans="1:18">
      <c r="A49" s="157"/>
      <c r="B49" s="158"/>
      <c r="C49" s="159"/>
      <c r="D49" s="510"/>
      <c r="E49" s="140"/>
      <c r="F49" s="394"/>
      <c r="G49" s="511" t="s">
        <v>152</v>
      </c>
      <c r="H49" s="185"/>
      <c r="I49" s="449"/>
      <c r="J49" s="339"/>
      <c r="K49" s="515"/>
      <c r="L49" s="394"/>
      <c r="M49" s="516"/>
      <c r="P49" s="144"/>
      <c r="Q49" s="137"/>
      <c r="R49" s="144"/>
    </row>
    <row r="50" spans="1:18">
      <c r="A50" s="160"/>
      <c r="B50" s="161"/>
      <c r="C50" s="344"/>
      <c r="D50" s="510"/>
      <c r="E50" s="140"/>
      <c r="F50" s="394"/>
      <c r="G50" s="511" t="s">
        <v>153</v>
      </c>
      <c r="H50" s="185"/>
      <c r="I50" s="449"/>
      <c r="J50" s="339"/>
      <c r="K50" s="453"/>
      <c r="L50" s="495"/>
      <c r="M50" s="513"/>
      <c r="P50" s="503"/>
      <c r="Q50" s="503"/>
      <c r="R50" s="144"/>
    </row>
    <row r="51" spans="1:18">
      <c r="A51" s="163"/>
      <c r="B51" s="164"/>
      <c r="C51" s="159"/>
      <c r="D51" s="510"/>
      <c r="E51" s="140"/>
      <c r="F51" s="394"/>
      <c r="G51" s="511" t="s">
        <v>154</v>
      </c>
      <c r="H51" s="185"/>
      <c r="I51" s="449"/>
      <c r="J51" s="339"/>
      <c r="K51" s="451" t="s">
        <v>155</v>
      </c>
      <c r="L51" s="508"/>
      <c r="M51" s="509"/>
      <c r="P51" s="144"/>
      <c r="Q51" s="137"/>
      <c r="R51" s="144"/>
    </row>
    <row r="52" spans="1:18">
      <c r="A52" s="163"/>
      <c r="B52" s="164"/>
      <c r="C52" s="165"/>
      <c r="D52" s="510"/>
      <c r="E52" s="140"/>
      <c r="F52" s="394"/>
      <c r="G52" s="511" t="s">
        <v>156</v>
      </c>
      <c r="H52" s="185"/>
      <c r="I52" s="449"/>
      <c r="J52" s="339"/>
      <c r="K52" s="515"/>
      <c r="L52" s="394"/>
      <c r="M52" s="516"/>
      <c r="P52" s="144"/>
      <c r="Q52" s="137"/>
      <c r="R52" s="514"/>
    </row>
    <row r="53" spans="1:18">
      <c r="A53" s="166"/>
      <c r="B53" s="167"/>
      <c r="C53" s="168"/>
      <c r="D53" s="517"/>
      <c r="E53" s="171"/>
      <c r="F53" s="495"/>
      <c r="G53" s="518" t="s">
        <v>157</v>
      </c>
      <c r="H53" s="186"/>
      <c r="I53" s="456"/>
      <c r="J53" s="346"/>
      <c r="K53" s="453">
        <f>L4</f>
        <v>0</v>
      </c>
      <c r="L53" s="495"/>
      <c r="M53" s="513"/>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16DB3-98FB-4252-9A6E-86AC3236C2CD}">
  <dimension ref="A1:N65"/>
  <sheetViews>
    <sheetView workbookViewId="0"/>
  </sheetViews>
  <sheetFormatPr defaultRowHeight="13.2"/>
  <cols>
    <col min="1" max="1" width="48" bestFit="1" customWidth="1"/>
    <col min="2" max="2" width="27.21875" bestFit="1" customWidth="1"/>
    <col min="3" max="3" width="12.21875" customWidth="1"/>
    <col min="5" max="5" width="39" bestFit="1" customWidth="1"/>
    <col min="9" max="9" width="91.21875" bestFit="1" customWidth="1"/>
    <col min="10" max="10" width="14.77734375" bestFit="1" customWidth="1"/>
    <col min="11" max="11" width="24.44140625" bestFit="1" customWidth="1"/>
    <col min="12" max="12" width="9.5546875" customWidth="1"/>
    <col min="13" max="13" width="29" bestFit="1" customWidth="1"/>
    <col min="14" max="14" width="12.44140625" bestFit="1" customWidth="1"/>
  </cols>
  <sheetData>
    <row r="1" spans="1:14" ht="28.8">
      <c r="A1" s="725" t="s">
        <v>389</v>
      </c>
      <c r="B1" s="725" t="s">
        <v>390</v>
      </c>
      <c r="C1" s="725" t="s">
        <v>391</v>
      </c>
      <c r="D1" s="725" t="s">
        <v>392</v>
      </c>
      <c r="E1" s="725" t="s">
        <v>393</v>
      </c>
      <c r="F1" s="725" t="s">
        <v>394</v>
      </c>
      <c r="G1" s="725" t="s">
        <v>395</v>
      </c>
      <c r="H1" s="725" t="s">
        <v>102</v>
      </c>
      <c r="I1" s="725" t="s">
        <v>396</v>
      </c>
      <c r="J1" s="725" t="s">
        <v>397</v>
      </c>
      <c r="K1" s="725" t="s">
        <v>398</v>
      </c>
      <c r="L1" s="725" t="s">
        <v>399</v>
      </c>
      <c r="M1" s="725" t="s">
        <v>400</v>
      </c>
      <c r="N1" s="725" t="s">
        <v>401</v>
      </c>
    </row>
    <row r="2" spans="1:14">
      <c r="A2" t="s">
        <v>402</v>
      </c>
      <c r="B2" t="s">
        <v>403</v>
      </c>
      <c r="C2" t="s">
        <v>404</v>
      </c>
      <c r="D2" t="s">
        <v>404</v>
      </c>
      <c r="E2" t="s">
        <v>405</v>
      </c>
      <c r="F2" t="s">
        <v>406</v>
      </c>
      <c r="G2" t="s">
        <v>231</v>
      </c>
      <c r="H2" t="s">
        <v>128</v>
      </c>
      <c r="I2" t="s">
        <v>407</v>
      </c>
      <c r="J2" t="s">
        <v>408</v>
      </c>
      <c r="K2" t="s">
        <v>409</v>
      </c>
      <c r="L2" t="s">
        <v>98</v>
      </c>
      <c r="M2" t="s">
        <v>410</v>
      </c>
      <c r="N2" t="s">
        <v>98</v>
      </c>
    </row>
    <row r="3" spans="1:14">
      <c r="A3" t="s">
        <v>402</v>
      </c>
      <c r="B3" t="s">
        <v>411</v>
      </c>
      <c r="C3" t="s">
        <v>404</v>
      </c>
      <c r="D3" t="s">
        <v>404</v>
      </c>
      <c r="E3" t="s">
        <v>412</v>
      </c>
      <c r="F3" t="s">
        <v>406</v>
      </c>
      <c r="G3" t="s">
        <v>231</v>
      </c>
      <c r="H3" t="s">
        <v>100</v>
      </c>
      <c r="I3" t="s">
        <v>413</v>
      </c>
      <c r="J3" t="s">
        <v>136</v>
      </c>
      <c r="K3" t="s">
        <v>414</v>
      </c>
      <c r="L3" t="s">
        <v>98</v>
      </c>
      <c r="M3" t="s">
        <v>415</v>
      </c>
      <c r="N3" t="s">
        <v>98</v>
      </c>
    </row>
    <row r="4" spans="1:14">
      <c r="A4" t="s">
        <v>402</v>
      </c>
      <c r="B4" t="s">
        <v>411</v>
      </c>
      <c r="C4" t="s">
        <v>404</v>
      </c>
      <c r="D4" t="s">
        <v>404</v>
      </c>
      <c r="E4" t="s">
        <v>412</v>
      </c>
      <c r="F4" t="s">
        <v>406</v>
      </c>
      <c r="G4" t="s">
        <v>231</v>
      </c>
      <c r="H4" t="s">
        <v>100</v>
      </c>
      <c r="I4" t="s">
        <v>416</v>
      </c>
      <c r="J4" t="s">
        <v>136</v>
      </c>
      <c r="K4" t="s">
        <v>417</v>
      </c>
      <c r="L4" t="s">
        <v>98</v>
      </c>
      <c r="M4" t="s">
        <v>418</v>
      </c>
      <c r="N4" t="s">
        <v>98</v>
      </c>
    </row>
    <row r="5" spans="1:14">
      <c r="A5" t="s">
        <v>402</v>
      </c>
      <c r="B5" t="s">
        <v>411</v>
      </c>
      <c r="C5" t="s">
        <v>404</v>
      </c>
      <c r="D5" t="s">
        <v>404</v>
      </c>
      <c r="E5" t="s">
        <v>412</v>
      </c>
      <c r="F5" t="s">
        <v>406</v>
      </c>
      <c r="G5" t="s">
        <v>231</v>
      </c>
      <c r="H5" t="s">
        <v>128</v>
      </c>
      <c r="I5" t="s">
        <v>416</v>
      </c>
      <c r="J5" t="s">
        <v>136</v>
      </c>
      <c r="K5" t="s">
        <v>419</v>
      </c>
      <c r="L5" t="s">
        <v>98</v>
      </c>
      <c r="M5" t="s">
        <v>420</v>
      </c>
      <c r="N5" t="s">
        <v>98</v>
      </c>
    </row>
    <row r="6" spans="1:14">
      <c r="A6" t="s">
        <v>402</v>
      </c>
      <c r="B6" t="s">
        <v>411</v>
      </c>
      <c r="C6" t="s">
        <v>404</v>
      </c>
      <c r="D6" t="s">
        <v>404</v>
      </c>
      <c r="E6" t="s">
        <v>412</v>
      </c>
      <c r="F6" t="s">
        <v>406</v>
      </c>
      <c r="G6" t="s">
        <v>231</v>
      </c>
      <c r="H6" t="s">
        <v>128</v>
      </c>
      <c r="I6" t="s">
        <v>421</v>
      </c>
      <c r="J6" t="s">
        <v>136</v>
      </c>
      <c r="K6" t="s">
        <v>422</v>
      </c>
      <c r="L6" t="s">
        <v>98</v>
      </c>
      <c r="M6" t="s">
        <v>423</v>
      </c>
      <c r="N6" t="s">
        <v>98</v>
      </c>
    </row>
    <row r="7" spans="1:14">
      <c r="A7" t="s">
        <v>402</v>
      </c>
      <c r="B7" t="s">
        <v>424</v>
      </c>
      <c r="C7" t="s">
        <v>404</v>
      </c>
      <c r="D7" t="s">
        <v>404</v>
      </c>
      <c r="E7" t="s">
        <v>425</v>
      </c>
      <c r="F7" t="s">
        <v>257</v>
      </c>
      <c r="G7" t="s">
        <v>231</v>
      </c>
      <c r="H7" t="s">
        <v>128</v>
      </c>
      <c r="I7" t="s">
        <v>426</v>
      </c>
      <c r="J7" t="s">
        <v>14</v>
      </c>
      <c r="K7" t="s">
        <v>427</v>
      </c>
      <c r="L7" t="s">
        <v>98</v>
      </c>
      <c r="M7" t="s">
        <v>428</v>
      </c>
      <c r="N7" t="s">
        <v>429</v>
      </c>
    </row>
    <row r="8" spans="1:14">
      <c r="A8" t="s">
        <v>402</v>
      </c>
      <c r="B8" t="s">
        <v>424</v>
      </c>
      <c r="C8" t="s">
        <v>404</v>
      </c>
      <c r="D8" t="s">
        <v>404</v>
      </c>
      <c r="E8" t="s">
        <v>425</v>
      </c>
      <c r="F8" t="s">
        <v>406</v>
      </c>
      <c r="G8" t="s">
        <v>231</v>
      </c>
      <c r="H8" t="s">
        <v>100</v>
      </c>
      <c r="I8" t="s">
        <v>430</v>
      </c>
      <c r="J8" t="s">
        <v>14</v>
      </c>
      <c r="K8" t="s">
        <v>431</v>
      </c>
      <c r="L8" t="s">
        <v>98</v>
      </c>
      <c r="M8" t="s">
        <v>432</v>
      </c>
      <c r="N8" t="s">
        <v>429</v>
      </c>
    </row>
    <row r="9" spans="1:14">
      <c r="A9" t="s">
        <v>402</v>
      </c>
      <c r="B9" t="s">
        <v>403</v>
      </c>
      <c r="C9" t="s">
        <v>404</v>
      </c>
      <c r="D9" t="s">
        <v>404</v>
      </c>
      <c r="E9" t="s">
        <v>425</v>
      </c>
      <c r="F9" t="s">
        <v>406</v>
      </c>
      <c r="G9" t="s">
        <v>231</v>
      </c>
      <c r="H9" t="s">
        <v>128</v>
      </c>
      <c r="I9" t="s">
        <v>433</v>
      </c>
      <c r="J9" t="s">
        <v>125</v>
      </c>
      <c r="K9" t="s">
        <v>89</v>
      </c>
      <c r="L9" t="s">
        <v>98</v>
      </c>
      <c r="M9" t="s">
        <v>434</v>
      </c>
      <c r="N9" t="s">
        <v>435</v>
      </c>
    </row>
    <row r="10" spans="1:14">
      <c r="A10" t="s">
        <v>402</v>
      </c>
      <c r="B10" t="s">
        <v>403</v>
      </c>
      <c r="C10" t="s">
        <v>404</v>
      </c>
      <c r="D10" t="s">
        <v>404</v>
      </c>
      <c r="E10" t="s">
        <v>425</v>
      </c>
      <c r="F10" t="s">
        <v>406</v>
      </c>
      <c r="G10" t="s">
        <v>231</v>
      </c>
      <c r="H10" t="s">
        <v>128</v>
      </c>
      <c r="I10" t="s">
        <v>433</v>
      </c>
      <c r="J10" t="s">
        <v>125</v>
      </c>
      <c r="K10" t="s">
        <v>436</v>
      </c>
      <c r="L10" t="s">
        <v>98</v>
      </c>
      <c r="M10" t="s">
        <v>434</v>
      </c>
      <c r="N10" t="s">
        <v>437</v>
      </c>
    </row>
    <row r="11" spans="1:14">
      <c r="A11" t="s">
        <v>402</v>
      </c>
      <c r="B11" t="s">
        <v>411</v>
      </c>
      <c r="C11" t="s">
        <v>404</v>
      </c>
      <c r="D11" t="s">
        <v>404</v>
      </c>
      <c r="E11" t="s">
        <v>425</v>
      </c>
      <c r="F11" t="s">
        <v>406</v>
      </c>
      <c r="G11" t="s">
        <v>231</v>
      </c>
      <c r="H11" t="s">
        <v>128</v>
      </c>
      <c r="I11" t="s">
        <v>438</v>
      </c>
      <c r="J11" t="s">
        <v>136</v>
      </c>
      <c r="K11" t="s">
        <v>73</v>
      </c>
      <c r="L11" t="s">
        <v>98</v>
      </c>
      <c r="M11" t="s">
        <v>439</v>
      </c>
      <c r="N11" t="s">
        <v>98</v>
      </c>
    </row>
    <row r="12" spans="1:14">
      <c r="A12" t="s">
        <v>402</v>
      </c>
      <c r="B12" t="s">
        <v>411</v>
      </c>
      <c r="C12" t="s">
        <v>404</v>
      </c>
      <c r="D12" t="s">
        <v>404</v>
      </c>
      <c r="E12" t="s">
        <v>440</v>
      </c>
      <c r="F12" t="s">
        <v>257</v>
      </c>
      <c r="G12" t="s">
        <v>231</v>
      </c>
      <c r="H12" t="s">
        <v>100</v>
      </c>
      <c r="I12" t="s">
        <v>421</v>
      </c>
      <c r="J12" t="s">
        <v>136</v>
      </c>
      <c r="K12" t="s">
        <v>441</v>
      </c>
      <c r="L12" t="s">
        <v>98</v>
      </c>
      <c r="M12" t="s">
        <v>423</v>
      </c>
      <c r="N12" t="s">
        <v>98</v>
      </c>
    </row>
    <row r="13" spans="1:14">
      <c r="A13" t="s">
        <v>402</v>
      </c>
      <c r="B13" t="s">
        <v>411</v>
      </c>
      <c r="C13" t="s">
        <v>404</v>
      </c>
      <c r="D13" t="s">
        <v>404</v>
      </c>
      <c r="E13" t="s">
        <v>440</v>
      </c>
      <c r="F13" t="s">
        <v>257</v>
      </c>
      <c r="G13" t="s">
        <v>231</v>
      </c>
      <c r="H13" t="s">
        <v>128</v>
      </c>
      <c r="I13" t="s">
        <v>442</v>
      </c>
      <c r="J13" t="s">
        <v>136</v>
      </c>
      <c r="K13" t="s">
        <v>443</v>
      </c>
      <c r="L13" t="s">
        <v>98</v>
      </c>
      <c r="M13" t="s">
        <v>444</v>
      </c>
      <c r="N13" t="s">
        <v>98</v>
      </c>
    </row>
    <row r="14" spans="1:14">
      <c r="A14" t="s">
        <v>402</v>
      </c>
      <c r="B14" t="s">
        <v>411</v>
      </c>
      <c r="C14" t="s">
        <v>404</v>
      </c>
      <c r="D14" t="s">
        <v>404</v>
      </c>
      <c r="E14" t="s">
        <v>440</v>
      </c>
      <c r="F14" t="s">
        <v>257</v>
      </c>
      <c r="G14" t="s">
        <v>231</v>
      </c>
      <c r="H14" t="s">
        <v>128</v>
      </c>
      <c r="I14" t="s">
        <v>445</v>
      </c>
      <c r="J14" t="s">
        <v>136</v>
      </c>
      <c r="K14" t="s">
        <v>446</v>
      </c>
      <c r="L14" t="s">
        <v>98</v>
      </c>
      <c r="M14" t="s">
        <v>447</v>
      </c>
      <c r="N14" t="s">
        <v>98</v>
      </c>
    </row>
    <row r="15" spans="1:14">
      <c r="A15" t="s">
        <v>402</v>
      </c>
      <c r="B15" t="s">
        <v>411</v>
      </c>
      <c r="C15" t="s">
        <v>404</v>
      </c>
      <c r="D15" t="s">
        <v>404</v>
      </c>
      <c r="E15" t="s">
        <v>440</v>
      </c>
      <c r="F15" t="s">
        <v>406</v>
      </c>
      <c r="G15" t="s">
        <v>231</v>
      </c>
      <c r="H15" t="s">
        <v>128</v>
      </c>
      <c r="I15" t="s">
        <v>413</v>
      </c>
      <c r="J15" t="s">
        <v>136</v>
      </c>
      <c r="K15" t="s">
        <v>448</v>
      </c>
      <c r="L15" t="s">
        <v>98</v>
      </c>
      <c r="M15" t="s">
        <v>415</v>
      </c>
      <c r="N15" t="s">
        <v>98</v>
      </c>
    </row>
    <row r="16" spans="1:14">
      <c r="A16" t="s">
        <v>402</v>
      </c>
      <c r="B16" t="s">
        <v>411</v>
      </c>
      <c r="C16" t="s">
        <v>404</v>
      </c>
      <c r="D16" t="s">
        <v>404</v>
      </c>
      <c r="E16" t="s">
        <v>440</v>
      </c>
      <c r="F16" t="s">
        <v>406</v>
      </c>
      <c r="G16" t="s">
        <v>231</v>
      </c>
      <c r="H16" t="s">
        <v>128</v>
      </c>
      <c r="I16" t="s">
        <v>438</v>
      </c>
      <c r="J16" t="s">
        <v>136</v>
      </c>
      <c r="K16" t="s">
        <v>449</v>
      </c>
      <c r="L16" t="s">
        <v>98</v>
      </c>
      <c r="M16" t="s">
        <v>450</v>
      </c>
      <c r="N16" t="s">
        <v>98</v>
      </c>
    </row>
    <row r="17" spans="1:14">
      <c r="A17" t="s">
        <v>402</v>
      </c>
      <c r="B17" t="s">
        <v>411</v>
      </c>
      <c r="C17" t="s">
        <v>404</v>
      </c>
      <c r="D17" t="s">
        <v>404</v>
      </c>
      <c r="E17" t="s">
        <v>451</v>
      </c>
      <c r="F17" t="s">
        <v>257</v>
      </c>
      <c r="G17" t="s">
        <v>231</v>
      </c>
      <c r="H17" t="s">
        <v>100</v>
      </c>
      <c r="I17" t="s">
        <v>452</v>
      </c>
      <c r="J17" t="s">
        <v>136</v>
      </c>
      <c r="K17" t="s">
        <v>87</v>
      </c>
      <c r="L17" t="s">
        <v>98</v>
      </c>
      <c r="M17" t="s">
        <v>453</v>
      </c>
      <c r="N17" t="s">
        <v>98</v>
      </c>
    </row>
    <row r="18" spans="1:14">
      <c r="A18" t="s">
        <v>402</v>
      </c>
      <c r="B18" t="s">
        <v>403</v>
      </c>
      <c r="C18" t="s">
        <v>404</v>
      </c>
      <c r="D18" t="s">
        <v>404</v>
      </c>
      <c r="E18" t="s">
        <v>451</v>
      </c>
      <c r="F18" t="s">
        <v>257</v>
      </c>
      <c r="G18" t="s">
        <v>231</v>
      </c>
      <c r="H18" t="s">
        <v>100</v>
      </c>
      <c r="I18" t="s">
        <v>433</v>
      </c>
      <c r="J18" t="s">
        <v>125</v>
      </c>
      <c r="K18" t="s">
        <v>68</v>
      </c>
      <c r="L18" t="s">
        <v>98</v>
      </c>
      <c r="M18" t="s">
        <v>434</v>
      </c>
      <c r="N18" t="s">
        <v>435</v>
      </c>
    </row>
    <row r="19" spans="1:14">
      <c r="A19" t="s">
        <v>402</v>
      </c>
      <c r="B19" t="s">
        <v>403</v>
      </c>
      <c r="C19" t="s">
        <v>404</v>
      </c>
      <c r="D19" t="s">
        <v>404</v>
      </c>
      <c r="E19" t="s">
        <v>451</v>
      </c>
      <c r="F19" t="s">
        <v>257</v>
      </c>
      <c r="G19" t="s">
        <v>231</v>
      </c>
      <c r="H19" t="s">
        <v>100</v>
      </c>
      <c r="I19" t="s">
        <v>454</v>
      </c>
      <c r="J19" t="s">
        <v>125</v>
      </c>
      <c r="K19" t="s">
        <v>69</v>
      </c>
      <c r="L19" t="s">
        <v>98</v>
      </c>
      <c r="M19" t="s">
        <v>455</v>
      </c>
      <c r="N19" t="s">
        <v>98</v>
      </c>
    </row>
    <row r="20" spans="1:14">
      <c r="A20" t="s">
        <v>402</v>
      </c>
      <c r="B20" t="s">
        <v>403</v>
      </c>
      <c r="C20" t="s">
        <v>404</v>
      </c>
      <c r="D20" t="s">
        <v>404</v>
      </c>
      <c r="E20" t="s">
        <v>451</v>
      </c>
      <c r="F20" t="s">
        <v>257</v>
      </c>
      <c r="G20" t="s">
        <v>231</v>
      </c>
      <c r="H20" t="s">
        <v>128</v>
      </c>
      <c r="I20" t="s">
        <v>433</v>
      </c>
      <c r="J20" t="s">
        <v>125</v>
      </c>
      <c r="K20" t="s">
        <v>55</v>
      </c>
      <c r="L20" t="s">
        <v>98</v>
      </c>
      <c r="M20" t="s">
        <v>434</v>
      </c>
      <c r="N20" t="s">
        <v>435</v>
      </c>
    </row>
    <row r="21" spans="1:14">
      <c r="A21" t="s">
        <v>402</v>
      </c>
      <c r="B21" t="s">
        <v>403</v>
      </c>
      <c r="C21" t="s">
        <v>404</v>
      </c>
      <c r="D21" t="s">
        <v>404</v>
      </c>
      <c r="E21" t="s">
        <v>451</v>
      </c>
      <c r="F21" t="s">
        <v>257</v>
      </c>
      <c r="G21" t="s">
        <v>231</v>
      </c>
      <c r="H21" t="s">
        <v>128</v>
      </c>
      <c r="I21" t="s">
        <v>433</v>
      </c>
      <c r="J21" t="s">
        <v>125</v>
      </c>
      <c r="K21" t="s">
        <v>456</v>
      </c>
      <c r="L21" t="s">
        <v>98</v>
      </c>
      <c r="M21" t="s">
        <v>434</v>
      </c>
      <c r="N21" t="s">
        <v>435</v>
      </c>
    </row>
    <row r="22" spans="1:14">
      <c r="A22" t="s">
        <v>402</v>
      </c>
      <c r="B22" t="s">
        <v>403</v>
      </c>
      <c r="C22" t="s">
        <v>404</v>
      </c>
      <c r="D22" t="s">
        <v>404</v>
      </c>
      <c r="E22" t="s">
        <v>451</v>
      </c>
      <c r="F22" t="s">
        <v>257</v>
      </c>
      <c r="G22" t="s">
        <v>231</v>
      </c>
      <c r="H22" t="s">
        <v>128</v>
      </c>
      <c r="I22" t="s">
        <v>433</v>
      </c>
      <c r="J22" t="s">
        <v>125</v>
      </c>
      <c r="K22" t="s">
        <v>57</v>
      </c>
      <c r="L22" t="s">
        <v>98</v>
      </c>
      <c r="M22" t="s">
        <v>434</v>
      </c>
      <c r="N22" t="s">
        <v>435</v>
      </c>
    </row>
    <row r="23" spans="1:14">
      <c r="A23" t="s">
        <v>402</v>
      </c>
      <c r="B23" t="s">
        <v>411</v>
      </c>
      <c r="C23" t="s">
        <v>404</v>
      </c>
      <c r="D23" t="s">
        <v>404</v>
      </c>
      <c r="E23" t="s">
        <v>451</v>
      </c>
      <c r="F23" t="s">
        <v>257</v>
      </c>
      <c r="G23" t="s">
        <v>231</v>
      </c>
      <c r="H23" t="s">
        <v>128</v>
      </c>
      <c r="I23" t="s">
        <v>416</v>
      </c>
      <c r="J23" t="s">
        <v>136</v>
      </c>
      <c r="K23" t="s">
        <v>59</v>
      </c>
      <c r="L23" t="s">
        <v>98</v>
      </c>
      <c r="M23" t="s">
        <v>420</v>
      </c>
      <c r="N23" t="s">
        <v>98</v>
      </c>
    </row>
    <row r="24" spans="1:14">
      <c r="A24" t="s">
        <v>402</v>
      </c>
      <c r="B24" t="s">
        <v>424</v>
      </c>
      <c r="C24" t="s">
        <v>404</v>
      </c>
      <c r="D24" t="s">
        <v>404</v>
      </c>
      <c r="E24" t="s">
        <v>451</v>
      </c>
      <c r="F24" t="s">
        <v>257</v>
      </c>
      <c r="G24" t="s">
        <v>231</v>
      </c>
      <c r="H24" t="s">
        <v>128</v>
      </c>
      <c r="I24" t="s">
        <v>457</v>
      </c>
      <c r="J24" t="s">
        <v>14</v>
      </c>
      <c r="K24" t="s">
        <v>458</v>
      </c>
      <c r="L24" t="s">
        <v>98</v>
      </c>
      <c r="M24" t="s">
        <v>459</v>
      </c>
      <c r="N24" t="s">
        <v>98</v>
      </c>
    </row>
    <row r="25" spans="1:14">
      <c r="A25" t="s">
        <v>402</v>
      </c>
      <c r="B25" t="s">
        <v>424</v>
      </c>
      <c r="C25" t="s">
        <v>404</v>
      </c>
      <c r="D25" t="s">
        <v>404</v>
      </c>
      <c r="E25" t="s">
        <v>451</v>
      </c>
      <c r="F25" t="s">
        <v>257</v>
      </c>
      <c r="G25" t="s">
        <v>231</v>
      </c>
      <c r="H25" t="s">
        <v>128</v>
      </c>
      <c r="I25" t="s">
        <v>457</v>
      </c>
      <c r="J25" t="s">
        <v>14</v>
      </c>
      <c r="K25" t="s">
        <v>460</v>
      </c>
      <c r="L25" t="s">
        <v>98</v>
      </c>
      <c r="M25" t="s">
        <v>459</v>
      </c>
      <c r="N25" t="s">
        <v>98</v>
      </c>
    </row>
    <row r="26" spans="1:14">
      <c r="A26" t="s">
        <v>402</v>
      </c>
      <c r="B26" t="s">
        <v>411</v>
      </c>
      <c r="C26" t="s">
        <v>404</v>
      </c>
      <c r="D26" t="s">
        <v>404</v>
      </c>
      <c r="E26" t="s">
        <v>451</v>
      </c>
      <c r="F26" t="s">
        <v>257</v>
      </c>
      <c r="G26" t="s">
        <v>231</v>
      </c>
      <c r="H26" t="s">
        <v>128</v>
      </c>
      <c r="I26" t="s">
        <v>461</v>
      </c>
      <c r="J26" t="s">
        <v>136</v>
      </c>
      <c r="K26" t="s">
        <v>58</v>
      </c>
      <c r="L26" t="s">
        <v>98</v>
      </c>
      <c r="M26" t="s">
        <v>462</v>
      </c>
      <c r="N26" t="s">
        <v>98</v>
      </c>
    </row>
    <row r="27" spans="1:14">
      <c r="A27" t="s">
        <v>402</v>
      </c>
      <c r="B27" t="s">
        <v>411</v>
      </c>
      <c r="C27" t="s">
        <v>404</v>
      </c>
      <c r="D27" t="s">
        <v>404</v>
      </c>
      <c r="E27" t="s">
        <v>451</v>
      </c>
      <c r="F27" t="s">
        <v>257</v>
      </c>
      <c r="G27" t="s">
        <v>231</v>
      </c>
      <c r="H27" t="s">
        <v>128</v>
      </c>
      <c r="I27" t="s">
        <v>463</v>
      </c>
      <c r="J27" t="s">
        <v>136</v>
      </c>
      <c r="K27" t="s">
        <v>54</v>
      </c>
      <c r="L27" t="s">
        <v>98</v>
      </c>
      <c r="M27" t="s">
        <v>464</v>
      </c>
      <c r="N27" t="s">
        <v>98</v>
      </c>
    </row>
    <row r="28" spans="1:14">
      <c r="A28" t="s">
        <v>402</v>
      </c>
      <c r="B28" t="s">
        <v>411</v>
      </c>
      <c r="C28" t="s">
        <v>404</v>
      </c>
      <c r="D28" t="s">
        <v>404</v>
      </c>
      <c r="E28" t="s">
        <v>451</v>
      </c>
      <c r="F28" t="s">
        <v>406</v>
      </c>
      <c r="G28" t="s">
        <v>231</v>
      </c>
      <c r="H28" t="s">
        <v>100</v>
      </c>
      <c r="I28" t="s">
        <v>413</v>
      </c>
      <c r="J28" t="s">
        <v>136</v>
      </c>
      <c r="K28" t="s">
        <v>465</v>
      </c>
      <c r="L28" t="s">
        <v>98</v>
      </c>
      <c r="M28" t="s">
        <v>415</v>
      </c>
      <c r="N28" t="s">
        <v>98</v>
      </c>
    </row>
    <row r="29" spans="1:14">
      <c r="A29" t="s">
        <v>402</v>
      </c>
      <c r="B29" t="s">
        <v>403</v>
      </c>
      <c r="C29" t="s">
        <v>404</v>
      </c>
      <c r="D29" t="s">
        <v>404</v>
      </c>
      <c r="E29" t="s">
        <v>451</v>
      </c>
      <c r="F29" t="s">
        <v>406</v>
      </c>
      <c r="G29" t="s">
        <v>231</v>
      </c>
      <c r="H29" t="s">
        <v>128</v>
      </c>
      <c r="I29" t="s">
        <v>433</v>
      </c>
      <c r="J29" t="s">
        <v>125</v>
      </c>
      <c r="K29" t="s">
        <v>44</v>
      </c>
      <c r="L29" t="s">
        <v>98</v>
      </c>
      <c r="M29" t="s">
        <v>434</v>
      </c>
      <c r="N29" t="s">
        <v>435</v>
      </c>
    </row>
    <row r="30" spans="1:14">
      <c r="A30" t="s">
        <v>402</v>
      </c>
      <c r="B30" t="s">
        <v>411</v>
      </c>
      <c r="C30" t="s">
        <v>404</v>
      </c>
      <c r="D30" t="s">
        <v>404</v>
      </c>
      <c r="E30" t="s">
        <v>451</v>
      </c>
      <c r="F30" t="s">
        <v>406</v>
      </c>
      <c r="G30" t="s">
        <v>231</v>
      </c>
      <c r="H30" t="s">
        <v>128</v>
      </c>
      <c r="I30" t="s">
        <v>438</v>
      </c>
      <c r="J30" t="s">
        <v>136</v>
      </c>
      <c r="K30" t="s">
        <v>42</v>
      </c>
      <c r="L30" t="s">
        <v>98</v>
      </c>
      <c r="M30" t="s">
        <v>439</v>
      </c>
      <c r="N30" t="s">
        <v>98</v>
      </c>
    </row>
    <row r="31" spans="1:14">
      <c r="A31" t="s">
        <v>402</v>
      </c>
      <c r="B31" t="s">
        <v>411</v>
      </c>
      <c r="C31" t="s">
        <v>404</v>
      </c>
      <c r="D31" t="s">
        <v>404</v>
      </c>
      <c r="E31" t="s">
        <v>451</v>
      </c>
      <c r="F31" t="s">
        <v>406</v>
      </c>
      <c r="G31" t="s">
        <v>231</v>
      </c>
      <c r="H31" t="s">
        <v>128</v>
      </c>
      <c r="I31" t="s">
        <v>442</v>
      </c>
      <c r="J31" t="s">
        <v>136</v>
      </c>
      <c r="K31" t="s">
        <v>43</v>
      </c>
      <c r="L31" t="s">
        <v>98</v>
      </c>
      <c r="M31" t="s">
        <v>466</v>
      </c>
      <c r="N31" t="s">
        <v>467</v>
      </c>
    </row>
    <row r="32" spans="1:14">
      <c r="A32" t="s">
        <v>402</v>
      </c>
      <c r="B32" t="s">
        <v>424</v>
      </c>
      <c r="C32" t="s">
        <v>404</v>
      </c>
      <c r="D32" t="s">
        <v>404</v>
      </c>
      <c r="E32" t="s">
        <v>451</v>
      </c>
      <c r="F32" t="s">
        <v>406</v>
      </c>
      <c r="G32" t="s">
        <v>231</v>
      </c>
      <c r="H32" t="s">
        <v>128</v>
      </c>
      <c r="I32" t="s">
        <v>426</v>
      </c>
      <c r="J32" t="s">
        <v>14</v>
      </c>
      <c r="K32" t="s">
        <v>45</v>
      </c>
      <c r="L32" t="s">
        <v>98</v>
      </c>
      <c r="M32" t="s">
        <v>428</v>
      </c>
      <c r="N32" t="s">
        <v>429</v>
      </c>
    </row>
    <row r="33" spans="1:14">
      <c r="A33" t="s">
        <v>402</v>
      </c>
      <c r="B33" t="s">
        <v>424</v>
      </c>
      <c r="C33" t="s">
        <v>404</v>
      </c>
      <c r="D33" t="s">
        <v>404</v>
      </c>
      <c r="E33" t="s">
        <v>468</v>
      </c>
      <c r="F33" t="s">
        <v>257</v>
      </c>
      <c r="G33" t="s">
        <v>231</v>
      </c>
      <c r="H33" t="s">
        <v>100</v>
      </c>
      <c r="I33" t="s">
        <v>469</v>
      </c>
      <c r="J33" t="s">
        <v>14</v>
      </c>
      <c r="K33" t="s">
        <v>470</v>
      </c>
      <c r="L33" t="s">
        <v>98</v>
      </c>
      <c r="M33" t="s">
        <v>471</v>
      </c>
      <c r="N33" t="s">
        <v>98</v>
      </c>
    </row>
    <row r="34" spans="1:14">
      <c r="A34" t="s">
        <v>402</v>
      </c>
      <c r="B34" t="s">
        <v>424</v>
      </c>
      <c r="C34" t="s">
        <v>404</v>
      </c>
      <c r="D34" t="s">
        <v>404</v>
      </c>
      <c r="E34" t="s">
        <v>468</v>
      </c>
      <c r="F34" t="s">
        <v>257</v>
      </c>
      <c r="G34" t="s">
        <v>231</v>
      </c>
      <c r="H34" t="s">
        <v>128</v>
      </c>
      <c r="I34" t="s">
        <v>469</v>
      </c>
      <c r="J34" t="s">
        <v>14</v>
      </c>
      <c r="K34" t="s">
        <v>86</v>
      </c>
      <c r="L34" t="s">
        <v>98</v>
      </c>
      <c r="M34" t="s">
        <v>472</v>
      </c>
      <c r="N34" t="s">
        <v>98</v>
      </c>
    </row>
    <row r="35" spans="1:14">
      <c r="A35" t="s">
        <v>402</v>
      </c>
      <c r="B35" t="s">
        <v>424</v>
      </c>
      <c r="C35" t="s">
        <v>404</v>
      </c>
      <c r="D35" t="s">
        <v>404</v>
      </c>
      <c r="E35" t="s">
        <v>468</v>
      </c>
      <c r="F35" t="s">
        <v>257</v>
      </c>
      <c r="G35" t="s">
        <v>231</v>
      </c>
      <c r="H35" t="s">
        <v>128</v>
      </c>
      <c r="I35" t="s">
        <v>469</v>
      </c>
      <c r="J35" t="s">
        <v>14</v>
      </c>
      <c r="K35" t="s">
        <v>473</v>
      </c>
      <c r="L35" t="s">
        <v>98</v>
      </c>
      <c r="M35" t="s">
        <v>472</v>
      </c>
      <c r="N35" t="s">
        <v>98</v>
      </c>
    </row>
    <row r="36" spans="1:14">
      <c r="A36" t="s">
        <v>402</v>
      </c>
      <c r="B36" t="s">
        <v>424</v>
      </c>
      <c r="C36" t="s">
        <v>404</v>
      </c>
      <c r="D36" t="s">
        <v>404</v>
      </c>
      <c r="E36" t="s">
        <v>468</v>
      </c>
      <c r="F36" t="s">
        <v>257</v>
      </c>
      <c r="G36" t="s">
        <v>231</v>
      </c>
      <c r="H36" t="s">
        <v>128</v>
      </c>
      <c r="I36" t="s">
        <v>469</v>
      </c>
      <c r="J36" t="s">
        <v>14</v>
      </c>
      <c r="K36" t="s">
        <v>66</v>
      </c>
      <c r="L36" t="s">
        <v>98</v>
      </c>
      <c r="M36" t="s">
        <v>474</v>
      </c>
      <c r="N36" t="s">
        <v>98</v>
      </c>
    </row>
    <row r="37" spans="1:14">
      <c r="A37" t="s">
        <v>402</v>
      </c>
      <c r="B37" t="s">
        <v>403</v>
      </c>
      <c r="C37" t="s">
        <v>404</v>
      </c>
      <c r="D37" t="s">
        <v>404</v>
      </c>
      <c r="E37" t="s">
        <v>468</v>
      </c>
      <c r="F37" t="s">
        <v>406</v>
      </c>
      <c r="G37" t="s">
        <v>231</v>
      </c>
      <c r="H37" t="s">
        <v>100</v>
      </c>
      <c r="I37" t="s">
        <v>475</v>
      </c>
      <c r="J37" t="s">
        <v>125</v>
      </c>
      <c r="K37" t="s">
        <v>85</v>
      </c>
      <c r="L37" t="s">
        <v>98</v>
      </c>
      <c r="M37" t="s">
        <v>476</v>
      </c>
      <c r="N37" t="s">
        <v>98</v>
      </c>
    </row>
    <row r="38" spans="1:14">
      <c r="A38" t="s">
        <v>402</v>
      </c>
      <c r="B38" t="s">
        <v>424</v>
      </c>
      <c r="C38" t="s">
        <v>404</v>
      </c>
      <c r="D38" t="s">
        <v>404</v>
      </c>
      <c r="E38" t="s">
        <v>468</v>
      </c>
      <c r="F38" t="s">
        <v>406</v>
      </c>
      <c r="G38" t="s">
        <v>231</v>
      </c>
      <c r="H38" t="s">
        <v>100</v>
      </c>
      <c r="I38" t="s">
        <v>469</v>
      </c>
      <c r="J38" t="s">
        <v>14</v>
      </c>
      <c r="K38" t="s">
        <v>62</v>
      </c>
      <c r="L38" t="s">
        <v>98</v>
      </c>
      <c r="M38" t="s">
        <v>474</v>
      </c>
      <c r="N38" t="s">
        <v>98</v>
      </c>
    </row>
    <row r="39" spans="1:14">
      <c r="A39" t="s">
        <v>402</v>
      </c>
      <c r="B39" t="s">
        <v>424</v>
      </c>
      <c r="C39" t="s">
        <v>404</v>
      </c>
      <c r="D39" t="s">
        <v>404</v>
      </c>
      <c r="E39" t="s">
        <v>468</v>
      </c>
      <c r="F39" t="s">
        <v>406</v>
      </c>
      <c r="G39" t="s">
        <v>231</v>
      </c>
      <c r="H39" t="s">
        <v>100</v>
      </c>
      <c r="I39" t="s">
        <v>477</v>
      </c>
      <c r="J39" t="s">
        <v>209</v>
      </c>
      <c r="K39" t="s">
        <v>63</v>
      </c>
      <c r="L39" t="s">
        <v>98</v>
      </c>
      <c r="M39" t="s">
        <v>478</v>
      </c>
      <c r="N39" t="s">
        <v>98</v>
      </c>
    </row>
    <row r="40" spans="1:14">
      <c r="A40" t="s">
        <v>402</v>
      </c>
      <c r="B40" t="s">
        <v>411</v>
      </c>
      <c r="C40" t="s">
        <v>404</v>
      </c>
      <c r="D40" t="s">
        <v>404</v>
      </c>
      <c r="E40" t="s">
        <v>468</v>
      </c>
      <c r="F40" t="s">
        <v>406</v>
      </c>
      <c r="G40" t="s">
        <v>231</v>
      </c>
      <c r="H40" t="s">
        <v>128</v>
      </c>
      <c r="I40" t="s">
        <v>479</v>
      </c>
      <c r="J40" t="s">
        <v>136</v>
      </c>
      <c r="K40" t="s">
        <v>50</v>
      </c>
      <c r="L40" t="s">
        <v>98</v>
      </c>
      <c r="M40" t="s">
        <v>480</v>
      </c>
      <c r="N40" t="s">
        <v>98</v>
      </c>
    </row>
    <row r="41" spans="1:14">
      <c r="A41" t="s">
        <v>402</v>
      </c>
      <c r="B41" t="s">
        <v>424</v>
      </c>
      <c r="C41" t="s">
        <v>404</v>
      </c>
      <c r="D41" t="s">
        <v>404</v>
      </c>
      <c r="E41" t="s">
        <v>468</v>
      </c>
      <c r="F41" t="s">
        <v>406</v>
      </c>
      <c r="G41" t="s">
        <v>231</v>
      </c>
      <c r="H41" t="s">
        <v>128</v>
      </c>
      <c r="I41" t="s">
        <v>477</v>
      </c>
      <c r="J41" t="s">
        <v>209</v>
      </c>
      <c r="K41" t="s">
        <v>47</v>
      </c>
      <c r="L41" t="s">
        <v>98</v>
      </c>
      <c r="M41" t="s">
        <v>478</v>
      </c>
      <c r="N41" t="s">
        <v>98</v>
      </c>
    </row>
    <row r="42" spans="1:14">
      <c r="A42" t="s">
        <v>402</v>
      </c>
      <c r="B42" t="s">
        <v>424</v>
      </c>
      <c r="C42" t="s">
        <v>404</v>
      </c>
      <c r="D42" t="s">
        <v>404</v>
      </c>
      <c r="E42" t="s">
        <v>468</v>
      </c>
      <c r="F42" t="s">
        <v>406</v>
      </c>
      <c r="G42" t="s">
        <v>231</v>
      </c>
      <c r="H42" t="s">
        <v>128</v>
      </c>
      <c r="I42" t="s">
        <v>469</v>
      </c>
      <c r="J42" t="s">
        <v>14</v>
      </c>
      <c r="K42" t="s">
        <v>481</v>
      </c>
      <c r="L42" t="s">
        <v>98</v>
      </c>
      <c r="M42" t="s">
        <v>472</v>
      </c>
      <c r="N42" t="s">
        <v>98</v>
      </c>
    </row>
    <row r="43" spans="1:14">
      <c r="A43" t="s">
        <v>402</v>
      </c>
      <c r="B43" t="s">
        <v>424</v>
      </c>
      <c r="C43" t="s">
        <v>404</v>
      </c>
      <c r="D43" t="s">
        <v>404</v>
      </c>
      <c r="E43" t="s">
        <v>468</v>
      </c>
      <c r="F43" t="s">
        <v>406</v>
      </c>
      <c r="G43" t="s">
        <v>231</v>
      </c>
      <c r="H43" t="s">
        <v>128</v>
      </c>
      <c r="I43" t="s">
        <v>426</v>
      </c>
      <c r="J43" t="s">
        <v>14</v>
      </c>
      <c r="K43" t="s">
        <v>48</v>
      </c>
      <c r="L43" t="s">
        <v>98</v>
      </c>
      <c r="M43" t="s">
        <v>428</v>
      </c>
      <c r="N43" t="s">
        <v>429</v>
      </c>
    </row>
    <row r="44" spans="1:14">
      <c r="A44" t="s">
        <v>402</v>
      </c>
      <c r="B44" t="s">
        <v>411</v>
      </c>
      <c r="C44" t="s">
        <v>404</v>
      </c>
      <c r="D44" t="s">
        <v>404</v>
      </c>
      <c r="E44" t="s">
        <v>468</v>
      </c>
      <c r="F44" t="s">
        <v>406</v>
      </c>
      <c r="G44" t="s">
        <v>231</v>
      </c>
      <c r="H44" t="s">
        <v>128</v>
      </c>
      <c r="I44" t="s">
        <v>438</v>
      </c>
      <c r="J44" t="s">
        <v>136</v>
      </c>
      <c r="K44" t="s">
        <v>51</v>
      </c>
      <c r="L44" t="s">
        <v>98</v>
      </c>
      <c r="M44" t="s">
        <v>450</v>
      </c>
      <c r="N44" t="s">
        <v>98</v>
      </c>
    </row>
    <row r="45" spans="1:14">
      <c r="A45" t="s">
        <v>402</v>
      </c>
      <c r="B45" t="s">
        <v>403</v>
      </c>
      <c r="C45" t="s">
        <v>404</v>
      </c>
      <c r="D45" t="s">
        <v>404</v>
      </c>
      <c r="E45" t="s">
        <v>482</v>
      </c>
      <c r="F45" t="s">
        <v>257</v>
      </c>
      <c r="G45" t="s">
        <v>231</v>
      </c>
      <c r="H45" t="s">
        <v>100</v>
      </c>
      <c r="I45" t="s">
        <v>483</v>
      </c>
      <c r="J45" t="s">
        <v>125</v>
      </c>
      <c r="K45" t="s">
        <v>484</v>
      </c>
      <c r="L45" t="s">
        <v>98</v>
      </c>
      <c r="M45" t="s">
        <v>485</v>
      </c>
      <c r="N45" t="s">
        <v>98</v>
      </c>
    </row>
    <row r="46" spans="1:14">
      <c r="A46" t="s">
        <v>402</v>
      </c>
      <c r="B46" t="s">
        <v>424</v>
      </c>
      <c r="C46" t="s">
        <v>404</v>
      </c>
      <c r="D46" t="s">
        <v>404</v>
      </c>
      <c r="E46" t="s">
        <v>482</v>
      </c>
      <c r="F46" t="s">
        <v>257</v>
      </c>
      <c r="G46" t="s">
        <v>231</v>
      </c>
      <c r="H46" t="s">
        <v>100</v>
      </c>
      <c r="I46" t="s">
        <v>426</v>
      </c>
      <c r="J46" t="s">
        <v>14</v>
      </c>
      <c r="K46" t="s">
        <v>486</v>
      </c>
      <c r="L46" t="s">
        <v>98</v>
      </c>
      <c r="M46" t="s">
        <v>487</v>
      </c>
      <c r="N46" t="s">
        <v>98</v>
      </c>
    </row>
    <row r="47" spans="1:14">
      <c r="A47" t="s">
        <v>402</v>
      </c>
      <c r="B47" t="s">
        <v>424</v>
      </c>
      <c r="C47" t="s">
        <v>404</v>
      </c>
      <c r="D47" t="s">
        <v>404</v>
      </c>
      <c r="E47" t="s">
        <v>482</v>
      </c>
      <c r="F47" t="s">
        <v>257</v>
      </c>
      <c r="G47" t="s">
        <v>231</v>
      </c>
      <c r="H47" t="s">
        <v>128</v>
      </c>
      <c r="I47" t="s">
        <v>469</v>
      </c>
      <c r="J47" t="s">
        <v>14</v>
      </c>
      <c r="K47" t="s">
        <v>488</v>
      </c>
      <c r="L47" t="s">
        <v>98</v>
      </c>
      <c r="M47" t="s">
        <v>489</v>
      </c>
      <c r="N47" t="s">
        <v>98</v>
      </c>
    </row>
    <row r="48" spans="1:14">
      <c r="A48" t="s">
        <v>402</v>
      </c>
      <c r="B48" t="s">
        <v>424</v>
      </c>
      <c r="C48" t="s">
        <v>404</v>
      </c>
      <c r="D48" t="s">
        <v>404</v>
      </c>
      <c r="E48" t="s">
        <v>482</v>
      </c>
      <c r="F48" t="s">
        <v>257</v>
      </c>
      <c r="G48" t="s">
        <v>231</v>
      </c>
      <c r="H48" t="s">
        <v>128</v>
      </c>
      <c r="I48" t="s">
        <v>469</v>
      </c>
      <c r="J48" t="s">
        <v>14</v>
      </c>
      <c r="K48" t="s">
        <v>490</v>
      </c>
      <c r="L48" t="s">
        <v>98</v>
      </c>
      <c r="M48" t="s">
        <v>471</v>
      </c>
      <c r="N48" t="s">
        <v>98</v>
      </c>
    </row>
    <row r="49" spans="1:14">
      <c r="A49" t="s">
        <v>402</v>
      </c>
      <c r="B49" t="s">
        <v>411</v>
      </c>
      <c r="C49" t="s">
        <v>404</v>
      </c>
      <c r="D49" t="s">
        <v>404</v>
      </c>
      <c r="E49" t="s">
        <v>491</v>
      </c>
      <c r="F49" t="s">
        <v>257</v>
      </c>
      <c r="G49" t="s">
        <v>231</v>
      </c>
      <c r="H49" t="s">
        <v>100</v>
      </c>
      <c r="I49" t="s">
        <v>492</v>
      </c>
      <c r="J49" t="s">
        <v>136</v>
      </c>
      <c r="K49" t="s">
        <v>493</v>
      </c>
      <c r="L49" t="s">
        <v>98</v>
      </c>
      <c r="M49" t="s">
        <v>494</v>
      </c>
      <c r="N49" t="s">
        <v>98</v>
      </c>
    </row>
    <row r="50" spans="1:14">
      <c r="A50" t="s">
        <v>402</v>
      </c>
      <c r="B50" t="s">
        <v>403</v>
      </c>
      <c r="C50" t="s">
        <v>404</v>
      </c>
      <c r="D50" t="s">
        <v>404</v>
      </c>
      <c r="E50" t="s">
        <v>491</v>
      </c>
      <c r="F50" t="s">
        <v>257</v>
      </c>
      <c r="G50" t="s">
        <v>231</v>
      </c>
      <c r="H50" t="s">
        <v>100</v>
      </c>
      <c r="I50" t="s">
        <v>475</v>
      </c>
      <c r="J50" t="s">
        <v>125</v>
      </c>
      <c r="K50" t="s">
        <v>30</v>
      </c>
      <c r="L50" t="s">
        <v>98</v>
      </c>
      <c r="M50" t="s">
        <v>476</v>
      </c>
      <c r="N50" t="s">
        <v>98</v>
      </c>
    </row>
    <row r="51" spans="1:14">
      <c r="A51" t="s">
        <v>402</v>
      </c>
      <c r="B51" t="s">
        <v>424</v>
      </c>
      <c r="C51" t="s">
        <v>404</v>
      </c>
      <c r="D51" t="s">
        <v>404</v>
      </c>
      <c r="E51" t="s">
        <v>491</v>
      </c>
      <c r="F51" t="s">
        <v>257</v>
      </c>
      <c r="G51" t="s">
        <v>231</v>
      </c>
      <c r="H51" t="s">
        <v>100</v>
      </c>
      <c r="I51" t="s">
        <v>469</v>
      </c>
      <c r="J51" t="s">
        <v>14</v>
      </c>
      <c r="K51" t="s">
        <v>32</v>
      </c>
      <c r="L51" t="s">
        <v>98</v>
      </c>
      <c r="M51" t="s">
        <v>472</v>
      </c>
      <c r="N51" t="s">
        <v>98</v>
      </c>
    </row>
    <row r="52" spans="1:14">
      <c r="A52" t="s">
        <v>402</v>
      </c>
      <c r="B52" t="s">
        <v>411</v>
      </c>
      <c r="C52" t="s">
        <v>404</v>
      </c>
      <c r="D52" t="s">
        <v>404</v>
      </c>
      <c r="E52" t="s">
        <v>491</v>
      </c>
      <c r="F52" t="s">
        <v>257</v>
      </c>
      <c r="G52" t="s">
        <v>231</v>
      </c>
      <c r="H52" t="s">
        <v>100</v>
      </c>
      <c r="I52" t="s">
        <v>495</v>
      </c>
      <c r="J52" t="s">
        <v>136</v>
      </c>
      <c r="K52" t="s">
        <v>33</v>
      </c>
      <c r="L52" t="s">
        <v>98</v>
      </c>
      <c r="M52" t="s">
        <v>496</v>
      </c>
      <c r="N52" t="s">
        <v>98</v>
      </c>
    </row>
    <row r="53" spans="1:14">
      <c r="A53" t="s">
        <v>402</v>
      </c>
      <c r="B53" t="s">
        <v>411</v>
      </c>
      <c r="C53" t="s">
        <v>404</v>
      </c>
      <c r="D53" t="s">
        <v>404</v>
      </c>
      <c r="E53" t="s">
        <v>491</v>
      </c>
      <c r="F53" t="s">
        <v>257</v>
      </c>
      <c r="G53" t="s">
        <v>231</v>
      </c>
      <c r="H53" t="s">
        <v>100</v>
      </c>
      <c r="I53" t="s">
        <v>495</v>
      </c>
      <c r="J53" t="s">
        <v>136</v>
      </c>
      <c r="K53" t="s">
        <v>39</v>
      </c>
      <c r="L53" t="s">
        <v>98</v>
      </c>
      <c r="M53" t="s">
        <v>496</v>
      </c>
      <c r="N53" t="s">
        <v>98</v>
      </c>
    </row>
    <row r="54" spans="1:14">
      <c r="A54" t="s">
        <v>402</v>
      </c>
      <c r="B54" t="s">
        <v>411</v>
      </c>
      <c r="C54" t="s">
        <v>404</v>
      </c>
      <c r="D54" t="s">
        <v>404</v>
      </c>
      <c r="E54" t="s">
        <v>491</v>
      </c>
      <c r="F54" t="s">
        <v>257</v>
      </c>
      <c r="G54" t="s">
        <v>231</v>
      </c>
      <c r="H54" t="s">
        <v>128</v>
      </c>
      <c r="I54" t="s">
        <v>492</v>
      </c>
      <c r="J54" t="s">
        <v>136</v>
      </c>
      <c r="K54" t="s">
        <v>35</v>
      </c>
      <c r="L54" t="s">
        <v>98</v>
      </c>
      <c r="M54" t="s">
        <v>494</v>
      </c>
      <c r="N54" t="s">
        <v>98</v>
      </c>
    </row>
    <row r="55" spans="1:14">
      <c r="A55" t="s">
        <v>402</v>
      </c>
      <c r="B55" t="s">
        <v>424</v>
      </c>
      <c r="C55" t="s">
        <v>404</v>
      </c>
      <c r="D55" t="s">
        <v>404</v>
      </c>
      <c r="E55" t="s">
        <v>491</v>
      </c>
      <c r="F55" t="s">
        <v>257</v>
      </c>
      <c r="G55" t="s">
        <v>231</v>
      </c>
      <c r="H55" t="s">
        <v>128</v>
      </c>
      <c r="I55" t="s">
        <v>469</v>
      </c>
      <c r="J55" t="s">
        <v>14</v>
      </c>
      <c r="K55" t="s">
        <v>40</v>
      </c>
      <c r="L55" t="s">
        <v>98</v>
      </c>
      <c r="M55" t="s">
        <v>472</v>
      </c>
      <c r="N55" t="s">
        <v>98</v>
      </c>
    </row>
    <row r="56" spans="1:14">
      <c r="A56" t="s">
        <v>402</v>
      </c>
      <c r="B56" t="s">
        <v>424</v>
      </c>
      <c r="C56" t="s">
        <v>404</v>
      </c>
      <c r="D56" t="s">
        <v>404</v>
      </c>
      <c r="E56" t="s">
        <v>491</v>
      </c>
      <c r="F56" t="s">
        <v>257</v>
      </c>
      <c r="G56" t="s">
        <v>231</v>
      </c>
      <c r="H56" t="s">
        <v>128</v>
      </c>
      <c r="I56" t="s">
        <v>469</v>
      </c>
      <c r="J56" t="s">
        <v>14</v>
      </c>
      <c r="K56" t="s">
        <v>78</v>
      </c>
      <c r="L56" t="s">
        <v>98</v>
      </c>
      <c r="M56" t="s">
        <v>474</v>
      </c>
      <c r="N56" t="s">
        <v>98</v>
      </c>
    </row>
    <row r="57" spans="1:14">
      <c r="A57" t="s">
        <v>402</v>
      </c>
      <c r="B57" t="s">
        <v>424</v>
      </c>
      <c r="C57" t="s">
        <v>404</v>
      </c>
      <c r="D57" t="s">
        <v>404</v>
      </c>
      <c r="E57" t="s">
        <v>491</v>
      </c>
      <c r="F57" t="s">
        <v>257</v>
      </c>
      <c r="G57" t="s">
        <v>231</v>
      </c>
      <c r="H57" t="s">
        <v>128</v>
      </c>
      <c r="I57" t="s">
        <v>469</v>
      </c>
      <c r="J57" t="s">
        <v>14</v>
      </c>
      <c r="K57" t="s">
        <v>81</v>
      </c>
      <c r="L57" t="s">
        <v>98</v>
      </c>
      <c r="M57" t="s">
        <v>474</v>
      </c>
      <c r="N57" t="s">
        <v>98</v>
      </c>
    </row>
    <row r="58" spans="1:14">
      <c r="A58" t="s">
        <v>402</v>
      </c>
      <c r="B58" t="s">
        <v>424</v>
      </c>
      <c r="C58" t="s">
        <v>404</v>
      </c>
      <c r="D58" t="s">
        <v>404</v>
      </c>
      <c r="E58" t="s">
        <v>491</v>
      </c>
      <c r="F58" t="s">
        <v>257</v>
      </c>
      <c r="G58" t="s">
        <v>231</v>
      </c>
      <c r="H58" t="s">
        <v>128</v>
      </c>
      <c r="I58" t="s">
        <v>469</v>
      </c>
      <c r="J58" t="s">
        <v>14</v>
      </c>
      <c r="K58" t="s">
        <v>75</v>
      </c>
      <c r="L58" t="s">
        <v>98</v>
      </c>
      <c r="M58" t="s">
        <v>471</v>
      </c>
      <c r="N58" t="s">
        <v>98</v>
      </c>
    </row>
    <row r="59" spans="1:14">
      <c r="A59" t="s">
        <v>402</v>
      </c>
      <c r="B59" t="s">
        <v>424</v>
      </c>
      <c r="C59" t="s">
        <v>404</v>
      </c>
      <c r="D59" t="s">
        <v>404</v>
      </c>
      <c r="E59" t="s">
        <v>491</v>
      </c>
      <c r="F59" t="s">
        <v>257</v>
      </c>
      <c r="G59" t="s">
        <v>231</v>
      </c>
      <c r="H59" t="s">
        <v>128</v>
      </c>
      <c r="I59" t="s">
        <v>469</v>
      </c>
      <c r="J59" t="s">
        <v>14</v>
      </c>
      <c r="K59" t="s">
        <v>497</v>
      </c>
      <c r="L59" t="s">
        <v>98</v>
      </c>
      <c r="M59" t="s">
        <v>489</v>
      </c>
      <c r="N59" t="s">
        <v>98</v>
      </c>
    </row>
    <row r="60" spans="1:14">
      <c r="A60" t="s">
        <v>402</v>
      </c>
      <c r="B60" t="s">
        <v>403</v>
      </c>
      <c r="C60" t="s">
        <v>404</v>
      </c>
      <c r="D60" t="s">
        <v>404</v>
      </c>
      <c r="E60" t="s">
        <v>491</v>
      </c>
      <c r="F60" t="s">
        <v>257</v>
      </c>
      <c r="G60" t="s">
        <v>231</v>
      </c>
      <c r="H60" t="s">
        <v>128</v>
      </c>
      <c r="I60" t="s">
        <v>475</v>
      </c>
      <c r="J60" t="s">
        <v>125</v>
      </c>
      <c r="K60" t="s">
        <v>498</v>
      </c>
      <c r="L60" t="s">
        <v>98</v>
      </c>
      <c r="M60" t="s">
        <v>476</v>
      </c>
      <c r="N60" t="s">
        <v>98</v>
      </c>
    </row>
    <row r="61" spans="1:14">
      <c r="A61" t="s">
        <v>402</v>
      </c>
      <c r="B61" t="s">
        <v>403</v>
      </c>
      <c r="C61" t="s">
        <v>404</v>
      </c>
      <c r="D61" t="s">
        <v>404</v>
      </c>
      <c r="E61" t="s">
        <v>491</v>
      </c>
      <c r="F61" t="s">
        <v>257</v>
      </c>
      <c r="G61" t="s">
        <v>231</v>
      </c>
      <c r="H61" t="s">
        <v>128</v>
      </c>
      <c r="I61" t="s">
        <v>475</v>
      </c>
      <c r="J61" t="s">
        <v>125</v>
      </c>
      <c r="K61" t="s">
        <v>77</v>
      </c>
      <c r="L61" t="s">
        <v>98</v>
      </c>
      <c r="M61" t="s">
        <v>476</v>
      </c>
      <c r="N61" t="s">
        <v>98</v>
      </c>
    </row>
    <row r="62" spans="1:14">
      <c r="A62" t="s">
        <v>402</v>
      </c>
      <c r="B62" t="s">
        <v>403</v>
      </c>
      <c r="C62" t="s">
        <v>404</v>
      </c>
      <c r="D62" t="s">
        <v>404</v>
      </c>
      <c r="E62" t="s">
        <v>491</v>
      </c>
      <c r="F62" t="s">
        <v>257</v>
      </c>
      <c r="G62" t="s">
        <v>231</v>
      </c>
      <c r="H62" t="s">
        <v>128</v>
      </c>
      <c r="I62" t="s">
        <v>475</v>
      </c>
      <c r="J62" t="s">
        <v>125</v>
      </c>
      <c r="K62" t="s">
        <v>499</v>
      </c>
      <c r="L62" t="s">
        <v>98</v>
      </c>
      <c r="M62" t="s">
        <v>476</v>
      </c>
      <c r="N62" t="s">
        <v>98</v>
      </c>
    </row>
    <row r="63" spans="1:14">
      <c r="A63" t="s">
        <v>402</v>
      </c>
      <c r="B63" t="s">
        <v>411</v>
      </c>
      <c r="C63" t="s">
        <v>404</v>
      </c>
      <c r="D63" t="s">
        <v>404</v>
      </c>
      <c r="E63" t="s">
        <v>491</v>
      </c>
      <c r="F63" t="s">
        <v>257</v>
      </c>
      <c r="G63" t="s">
        <v>231</v>
      </c>
      <c r="H63" t="s">
        <v>128</v>
      </c>
      <c r="I63" t="s">
        <v>495</v>
      </c>
      <c r="J63" t="s">
        <v>136</v>
      </c>
      <c r="K63" t="s">
        <v>500</v>
      </c>
      <c r="L63" t="s">
        <v>98</v>
      </c>
      <c r="M63" t="s">
        <v>496</v>
      </c>
      <c r="N63" t="s">
        <v>98</v>
      </c>
    </row>
    <row r="64" spans="1:14">
      <c r="A64" t="s">
        <v>402</v>
      </c>
      <c r="B64" t="s">
        <v>424</v>
      </c>
      <c r="C64" t="s">
        <v>404</v>
      </c>
      <c r="D64" t="s">
        <v>404</v>
      </c>
      <c r="E64" t="s">
        <v>491</v>
      </c>
      <c r="F64" t="s">
        <v>257</v>
      </c>
      <c r="G64" t="s">
        <v>231</v>
      </c>
      <c r="H64" t="s">
        <v>128</v>
      </c>
      <c r="I64" t="s">
        <v>430</v>
      </c>
      <c r="J64" t="s">
        <v>14</v>
      </c>
      <c r="K64" t="s">
        <v>37</v>
      </c>
      <c r="L64" t="s">
        <v>98</v>
      </c>
      <c r="M64" t="s">
        <v>501</v>
      </c>
      <c r="N64" t="s">
        <v>98</v>
      </c>
    </row>
    <row r="65" spans="1:14">
      <c r="A65" t="s">
        <v>402</v>
      </c>
      <c r="B65" t="s">
        <v>411</v>
      </c>
      <c r="C65" t="s">
        <v>404</v>
      </c>
      <c r="D65" t="s">
        <v>404</v>
      </c>
      <c r="E65" t="s">
        <v>491</v>
      </c>
      <c r="F65" t="s">
        <v>257</v>
      </c>
      <c r="G65" t="s">
        <v>231</v>
      </c>
      <c r="H65" t="s">
        <v>128</v>
      </c>
      <c r="I65" t="s">
        <v>495</v>
      </c>
      <c r="J65" t="s">
        <v>136</v>
      </c>
      <c r="K65" t="s">
        <v>39</v>
      </c>
      <c r="L65" t="s">
        <v>98</v>
      </c>
      <c r="M65" t="s">
        <v>502</v>
      </c>
      <c r="N65" t="s">
        <v>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7">
    <tabColor indexed="11"/>
    <pageSetUpPr fitToPage="1"/>
  </sheetPr>
  <dimension ref="A1:AK57"/>
  <sheetViews>
    <sheetView showGridLines="0" showZeros="0" workbookViewId="0">
      <selection activeCell="D27" sqref="D27"/>
    </sheetView>
  </sheetViews>
  <sheetFormatPr defaultColWidth="9" defaultRowHeight="13.2"/>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7">
        <f>Altalanos!$A$8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IF($E7="","",VLOOKUP($E7,#REF!,14))</f>
        <v/>
      </c>
      <c r="C7" s="293" t="str">
        <f>IF($E7="","",VLOOKUP($E7,#REF!,15))</f>
        <v/>
      </c>
      <c r="D7" s="293" t="str">
        <f>IF($E7="","",VLOOKUP($E7,#REF!,5))</f>
        <v/>
      </c>
      <c r="E7" s="48"/>
      <c r="F7" s="50" t="str">
        <f>UPPER(IF($E7="","",VLOOKUP($E7,#REF!,2)))</f>
        <v/>
      </c>
      <c r="G7" s="50" t="str">
        <f>IF($E7="","",VLOOKUP($E7,#REF!,3))</f>
        <v/>
      </c>
      <c r="H7" s="50"/>
      <c r="I7" s="50" t="str">
        <f>IF($E7="","",VLOOKUP($E7,#REF!,4))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IF($E9="","",VLOOKUP($E9,#REF!,14))</f>
        <v/>
      </c>
      <c r="C9" s="293" t="str">
        <f>IF($E9="","",VLOOKUP($E9,#REF!,15))</f>
        <v/>
      </c>
      <c r="D9" s="293" t="str">
        <f>IF($E9="","",VLOOKUP($E9,#REF!,5))</f>
        <v/>
      </c>
      <c r="E9" s="48"/>
      <c r="F9" s="376" t="str">
        <f>UPPER(IF($E9="","",VLOOKUP($E9,#REF!,2)))</f>
        <v/>
      </c>
      <c r="G9" s="376" t="str">
        <f>IF($E9="","",VLOOKUP($E9,#REF!,3))</f>
        <v/>
      </c>
      <c r="H9" s="376"/>
      <c r="I9" s="50" t="str">
        <f>IF($E9="","",VLOOKUP($E9,#REF!,4))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IF($E11="","",VLOOKUP($E11,#REF!,14))</f>
        <v/>
      </c>
      <c r="C11" s="293" t="str">
        <f>IF($E11="","",VLOOKUP($E11,#REF!,15))</f>
        <v/>
      </c>
      <c r="D11" s="293" t="str">
        <f>IF($E11="","",VLOOKUP($E11,#REF!,5))</f>
        <v/>
      </c>
      <c r="E11" s="48"/>
      <c r="F11" s="376" t="str">
        <f>UPPER(IF($E11="","",VLOOKUP($E11,#REF!,2)))</f>
        <v/>
      </c>
      <c r="G11" s="376" t="str">
        <f>IF($E11="","",VLOOKUP($E11,#REF!,3))</f>
        <v/>
      </c>
      <c r="H11" s="376"/>
      <c r="I11" s="376" t="str">
        <f>IF($E11="","",VLOOKUP($E11,#REF!,4))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IF($E13="","",VLOOKUP($E13,#REF!,14))</f>
        <v/>
      </c>
      <c r="C13" s="293" t="str">
        <f>IF($E13="","",VLOOKUP($E13,#REF!,15))</f>
        <v/>
      </c>
      <c r="D13" s="293" t="str">
        <f>IF($E13="","",VLOOKUP($E13,#REF!,5))</f>
        <v/>
      </c>
      <c r="E13" s="48"/>
      <c r="F13" s="376" t="str">
        <f>UPPER(IF($E13="","",VLOOKUP($E13,#REF!,2)))</f>
        <v/>
      </c>
      <c r="G13" s="376" t="str">
        <f>IF($E13="","",VLOOKUP($E13,#REF!,3))</f>
        <v/>
      </c>
      <c r="H13" s="376"/>
      <c r="I13" s="376" t="str">
        <f>IF($E13="","",VLOOKUP($E13,#REF!,4))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00"/>
      <c r="G14" s="300"/>
      <c r="H14" s="377"/>
      <c r="I14" s="362"/>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IF($E15="","",VLOOKUP($E15,#REF!,14))</f>
        <v/>
      </c>
      <c r="C15" s="293" t="str">
        <f>IF($E15="","",VLOOKUP($E15,#REF!,15))</f>
        <v/>
      </c>
      <c r="D15" s="293" t="str">
        <f>IF($E15="","",VLOOKUP($E15,#REF!,5))</f>
        <v/>
      </c>
      <c r="E15" s="48"/>
      <c r="F15" s="50" t="str">
        <f>UPPER(IF($E15="","",VLOOKUP($E15,#REF!,2)))</f>
        <v/>
      </c>
      <c r="G15" s="50" t="str">
        <f>IF($E15="","",VLOOKUP($E15,#REF!,3))</f>
        <v/>
      </c>
      <c r="H15" s="50"/>
      <c r="I15" s="50" t="str">
        <f>IF($E15="","",VLOOKUP($E15,#REF!,4))</f>
        <v/>
      </c>
      <c r="J15" s="361"/>
      <c r="K15" s="300"/>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295" t="str">
        <f>UPPER(IF(OR(J16="a",J16="as"),F15,IF(OR(J16="b",J16="bs"),F17,)))</f>
        <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IF($E17="","",VLOOKUP($E17,#REF!,14))</f>
        <v/>
      </c>
      <c r="C17" s="293" t="str">
        <f>IF($E17="","",VLOOKUP($E17,#REF!,15))</f>
        <v/>
      </c>
      <c r="D17" s="293" t="str">
        <f>IF($E17="","",VLOOKUP($E17,#REF!,5))</f>
        <v/>
      </c>
      <c r="E17" s="48"/>
      <c r="F17" s="376" t="str">
        <f>UPPER(IF($E17="","",VLOOKUP($E17,#REF!,2)))</f>
        <v/>
      </c>
      <c r="G17" s="376" t="str">
        <f>IF($E17="","",VLOOKUP($E17,#REF!,3))</f>
        <v/>
      </c>
      <c r="H17" s="376"/>
      <c r="I17" s="376" t="str">
        <f>IF($E17="","",VLOOKUP($E17,#REF!,4))</f>
        <v/>
      </c>
      <c r="J17" s="355"/>
      <c r="K17" s="300"/>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87"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IF($E19="","",VLOOKUP($E19,#REF!,14))</f>
        <v/>
      </c>
      <c r="C19" s="293" t="str">
        <f>IF($E19="","",VLOOKUP($E19,#REF!,15))</f>
        <v/>
      </c>
      <c r="D19" s="293" t="str">
        <f>IF($E19="","",VLOOKUP($E19,#REF!,5))</f>
        <v/>
      </c>
      <c r="E19" s="48"/>
      <c r="F19" s="376" t="str">
        <f>UPPER(IF($E19="","",VLOOKUP($E19,#REF!,2)))</f>
        <v/>
      </c>
      <c r="G19" s="376" t="str">
        <f>IF($E19="","",VLOOKUP($E19,#REF!,3))</f>
        <v/>
      </c>
      <c r="H19" s="376"/>
      <c r="I19" s="376" t="str">
        <f>IF($E19="","",VLOOKUP($E19,#REF!,4))</f>
        <v/>
      </c>
      <c r="J19" s="351"/>
      <c r="K19" s="300"/>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295" t="str">
        <f>UPPER(IF(OR(J20="a",J20="as"),F19,IF(OR(J20="b",J20="bs"),F21,)))</f>
        <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IF($E21="","",VLOOKUP($E21,#REF!,14))</f>
        <v/>
      </c>
      <c r="C21" s="293" t="str">
        <f>IF($E21="","",VLOOKUP($E21,#REF!,15))</f>
        <v/>
      </c>
      <c r="D21" s="293" t="str">
        <f>IF($E21="","",VLOOKUP($E21,#REF!,5))</f>
        <v/>
      </c>
      <c r="E21" s="48"/>
      <c r="F21" s="376" t="str">
        <f>UPPER(IF($E21="","",VLOOKUP($E21,#REF!,2)))</f>
        <v/>
      </c>
      <c r="G21" s="376" t="str">
        <f>IF($E21="","",VLOOKUP($E21,#REF!,3))</f>
        <v/>
      </c>
      <c r="H21" s="376"/>
      <c r="I21" s="376" t="str">
        <f>IF($E21="","",VLOOKUP($E21,#REF!,4))</f>
        <v/>
      </c>
      <c r="J21" s="360"/>
      <c r="K21" s="300"/>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62"/>
      <c r="G22" s="362"/>
      <c r="H22" s="363"/>
      <c r="I22" s="362"/>
      <c r="J22" s="357"/>
      <c r="K22" s="300"/>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IF($E23="","",VLOOKUP($E23,#REF!,14))</f>
        <v/>
      </c>
      <c r="C23" s="293" t="str">
        <f>IF($E23="","",VLOOKUP($E23,#REF!,15))</f>
        <v/>
      </c>
      <c r="D23" s="293" t="str">
        <f>IF($E23="","",VLOOKUP($E23,#REF!,5))</f>
        <v/>
      </c>
      <c r="E23" s="48"/>
      <c r="F23" s="376" t="str">
        <f>UPPER(IF($E23="","",VLOOKUP($E23,#REF!,2)))</f>
        <v/>
      </c>
      <c r="G23" s="376" t="str">
        <f>IF($E23="","",VLOOKUP($E23,#REF!,3))</f>
        <v/>
      </c>
      <c r="H23" s="376"/>
      <c r="I23" s="376" t="str">
        <f>IF($E23="","",VLOOKUP($E23,#REF!,4))</f>
        <v/>
      </c>
      <c r="J23" s="351"/>
      <c r="K23" s="300"/>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295" t="str">
        <f>UPPER(IF(OR(J24="a",J24="as"),F23,IF(OR(J24="b",J24="bs"),F25,)))</f>
        <v/>
      </c>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IF($E25="","",VLOOKUP($E25,#REF!,14))</f>
        <v/>
      </c>
      <c r="C25" s="293" t="str">
        <f>IF($E25="","",VLOOKUP($E25,#REF!,15))</f>
        <v/>
      </c>
      <c r="D25" s="293" t="str">
        <f>IF($E25="","",VLOOKUP($E25,#REF!,5))</f>
        <v/>
      </c>
      <c r="E25" s="48"/>
      <c r="F25" s="376" t="str">
        <f>UPPER(IF($E25="","",VLOOKUP($E25,#REF!,2)))</f>
        <v/>
      </c>
      <c r="G25" s="376" t="str">
        <f>IF($E25="","",VLOOKUP($E25,#REF!,3))</f>
        <v/>
      </c>
      <c r="H25" s="376"/>
      <c r="I25" s="376" t="str">
        <f>IF($E25="","",VLOOKUP($E25,#REF!,4))</f>
        <v/>
      </c>
      <c r="J25" s="355"/>
      <c r="K25" s="300"/>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87"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IF($E27="","",VLOOKUP($E27,#REF!,14))</f>
        <v/>
      </c>
      <c r="C27" s="293" t="str">
        <f>IF($E27="","",VLOOKUP($E27,#REF!,15))</f>
        <v/>
      </c>
      <c r="D27" s="293" t="str">
        <f>IF($E27="","",VLOOKUP($E27,#REF!,5))</f>
        <v/>
      </c>
      <c r="E27" s="48"/>
      <c r="F27" s="376" t="str">
        <f>UPPER(IF($E27="","",VLOOKUP($E27,#REF!,2)))</f>
        <v/>
      </c>
      <c r="G27" s="376" t="str">
        <f>IF($E27="","",VLOOKUP($E27,#REF!,3))</f>
        <v/>
      </c>
      <c r="H27" s="376"/>
      <c r="I27" s="376" t="str">
        <f>IF($E27="","",VLOOKUP($E27,#REF!,4))</f>
        <v/>
      </c>
      <c r="J27" s="351"/>
      <c r="K27" s="300"/>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295" t="str">
        <f>UPPER(IF(OR(J28="a",J28="as"),F27,IF(OR(J28="b",J28="bs"),F29,)))</f>
        <v/>
      </c>
      <c r="L28" s="359"/>
      <c r="M28" s="300"/>
      <c r="N28" s="304"/>
      <c r="O28" s="297"/>
      <c r="P28" s="304"/>
      <c r="Q28" s="118"/>
      <c r="R28" s="119"/>
      <c r="S28" s="56"/>
    </row>
    <row r="29" spans="1:37" s="5" customFormat="1" ht="12.9" customHeight="1">
      <c r="A29" s="292">
        <v>12</v>
      </c>
      <c r="B29" s="47" t="str">
        <f>IF($E29="","",VLOOKUP($E29,#REF!,14))</f>
        <v/>
      </c>
      <c r="C29" s="293" t="str">
        <f>IF($E29="","",VLOOKUP($E29,#REF!,15))</f>
        <v/>
      </c>
      <c r="D29" s="293" t="str">
        <f>IF($E29="","",VLOOKUP($E29,#REF!,5))</f>
        <v/>
      </c>
      <c r="E29" s="48"/>
      <c r="F29" s="50" t="str">
        <f>UPPER(IF($E29="","",VLOOKUP($E29,#REF!,2)))</f>
        <v/>
      </c>
      <c r="G29" s="50" t="str">
        <f>IF($E29="","",VLOOKUP($E29,#REF!,3))</f>
        <v/>
      </c>
      <c r="H29" s="50"/>
      <c r="I29" s="50" t="str">
        <f>IF($E29="","",VLOOKUP($E29,#REF!,4))</f>
        <v/>
      </c>
      <c r="J29" s="360"/>
      <c r="K29" s="300"/>
      <c r="L29" s="300"/>
      <c r="M29" s="300"/>
      <c r="N29" s="304"/>
      <c r="O29" s="297"/>
      <c r="P29" s="304"/>
      <c r="Q29" s="118"/>
      <c r="R29" s="119"/>
      <c r="S29" s="56"/>
    </row>
    <row r="30" spans="1:37" s="5" customFormat="1" ht="12.9" customHeight="1">
      <c r="A30" s="302"/>
      <c r="B30" s="59"/>
      <c r="C30" s="70"/>
      <c r="D30" s="70"/>
      <c r="E30" s="84"/>
      <c r="F30" s="300"/>
      <c r="G30" s="300"/>
      <c r="H30" s="377"/>
      <c r="I30" s="362"/>
      <c r="J30" s="357"/>
      <c r="K30" s="300"/>
      <c r="L30" s="300"/>
      <c r="M30" s="87" t="s">
        <v>173</v>
      </c>
      <c r="N30" s="73"/>
      <c r="O30" s="295" t="str">
        <f>UPPER(IF(OR(N30="a",N30="as"),M26,IF(OR(N30="b",N30="bs"),M34,)))</f>
        <v/>
      </c>
      <c r="P30" s="308"/>
      <c r="Q30" s="118"/>
      <c r="R30" s="119"/>
      <c r="S30" s="56"/>
    </row>
    <row r="31" spans="1:37" s="5" customFormat="1" ht="12.9" customHeight="1">
      <c r="A31" s="302">
        <v>13</v>
      </c>
      <c r="B31" s="47" t="str">
        <f>IF($E31="","",VLOOKUP($E31,#REF!,14))</f>
        <v/>
      </c>
      <c r="C31" s="293" t="str">
        <f>IF($E31="","",VLOOKUP($E31,#REF!,15))</f>
        <v/>
      </c>
      <c r="D31" s="293" t="str">
        <f>IF($E31="","",VLOOKUP($E31,#REF!,5))</f>
        <v/>
      </c>
      <c r="E31" s="48"/>
      <c r="F31" s="376" t="str">
        <f>UPPER(IF($E31="","",VLOOKUP($E31,#REF!,2)))</f>
        <v/>
      </c>
      <c r="G31" s="376" t="str">
        <f>IF($E31="","",VLOOKUP($E31,#REF!,3))</f>
        <v/>
      </c>
      <c r="H31" s="376"/>
      <c r="I31" s="376" t="str">
        <f>IF($E31="","",VLOOKUP($E31,#REF!,4))</f>
        <v/>
      </c>
      <c r="J31" s="361"/>
      <c r="K31" s="300"/>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295" t="str">
        <f>UPPER(IF(OR(J32="a",J32="as"),F31,IF(OR(J32="b",J32="bs"),F33,)))</f>
        <v/>
      </c>
      <c r="L32" s="295"/>
      <c r="M32" s="300"/>
      <c r="N32" s="304"/>
      <c r="O32" s="297"/>
      <c r="P32" s="297"/>
      <c r="Q32" s="118"/>
      <c r="R32" s="119"/>
      <c r="S32" s="56"/>
    </row>
    <row r="33" spans="1:19" s="5" customFormat="1" ht="12.9" customHeight="1">
      <c r="A33" s="302">
        <v>14</v>
      </c>
      <c r="B33" s="47" t="str">
        <f>IF($E33="","",VLOOKUP($E33,#REF!,14))</f>
        <v/>
      </c>
      <c r="C33" s="293" t="str">
        <f>IF($E33="","",VLOOKUP($E33,#REF!,15))</f>
        <v/>
      </c>
      <c r="D33" s="293" t="str">
        <f>IF($E33="","",VLOOKUP($E33,#REF!,5))</f>
        <v/>
      </c>
      <c r="E33" s="48"/>
      <c r="F33" s="376" t="str">
        <f>UPPER(IF($E33="","",VLOOKUP($E33,#REF!,2)))</f>
        <v/>
      </c>
      <c r="G33" s="376" t="str">
        <f>IF($E33="","",VLOOKUP($E33,#REF!,3))</f>
        <v/>
      </c>
      <c r="H33" s="376"/>
      <c r="I33" s="376" t="str">
        <f>IF($E33="","",VLOOKUP($E33,#REF!,4))</f>
        <v/>
      </c>
      <c r="J33" s="355"/>
      <c r="K33" s="300"/>
      <c r="L33" s="356"/>
      <c r="M33" s="300"/>
      <c r="N33" s="304"/>
      <c r="O33" s="297"/>
      <c r="P33" s="297"/>
      <c r="Q33" s="118"/>
      <c r="R33" s="119"/>
      <c r="S33" s="56"/>
    </row>
    <row r="34" spans="1:19" s="5" customFormat="1" ht="12.9" customHeight="1">
      <c r="A34" s="302"/>
      <c r="B34" s="59"/>
      <c r="C34" s="70"/>
      <c r="D34" s="70"/>
      <c r="E34" s="84"/>
      <c r="F34" s="353"/>
      <c r="G34" s="353"/>
      <c r="H34" s="354"/>
      <c r="I34" s="300"/>
      <c r="J34" s="357"/>
      <c r="K34" s="87" t="s">
        <v>173</v>
      </c>
      <c r="L34" s="73"/>
      <c r="M34" s="295" t="str">
        <f>UPPER(IF(OR(L34="a",L34="as"),K32,IF(OR(L34="b",L34="bs"),K36,)))</f>
        <v/>
      </c>
      <c r="N34" s="308"/>
      <c r="O34" s="297"/>
      <c r="P34" s="297"/>
      <c r="Q34" s="118"/>
      <c r="R34" s="119"/>
      <c r="S34" s="56"/>
    </row>
    <row r="35" spans="1:19" s="5" customFormat="1" ht="12.9" customHeight="1">
      <c r="A35" s="302">
        <v>15</v>
      </c>
      <c r="B35" s="47" t="str">
        <f>IF($E35="","",VLOOKUP($E35,#REF!,14))</f>
        <v/>
      </c>
      <c r="C35" s="293" t="str">
        <f>IF($E35="","",VLOOKUP($E35,#REF!,15))</f>
        <v/>
      </c>
      <c r="D35" s="293" t="str">
        <f>IF($E35="","",VLOOKUP($E35,#REF!,5))</f>
        <v/>
      </c>
      <c r="E35" s="48"/>
      <c r="F35" s="376" t="str">
        <f>UPPER(IF($E35="","",VLOOKUP($E35,#REF!,2)))</f>
        <v/>
      </c>
      <c r="G35" s="376" t="str">
        <f>IF($E35="","",VLOOKUP($E35,#REF!,3))</f>
        <v/>
      </c>
      <c r="H35" s="376"/>
      <c r="I35" s="376" t="str">
        <f>IF($E35="","",VLOOKUP($E35,#REF!,4))</f>
        <v/>
      </c>
      <c r="J35" s="351"/>
      <c r="K35" s="300"/>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295" t="str">
        <f>UPPER(IF(OR(J36="a",J36="as"),F35,IF(OR(J36="b",J36="bs"),F37,)))</f>
        <v/>
      </c>
      <c r="L36" s="359"/>
      <c r="M36" s="300"/>
      <c r="N36" s="297"/>
      <c r="O36" s="297"/>
      <c r="P36" s="297"/>
      <c r="Q36" s="118"/>
      <c r="R36" s="119"/>
      <c r="S36" s="56"/>
    </row>
    <row r="37" spans="1:19" s="5" customFormat="1" ht="12.9" customHeight="1">
      <c r="A37" s="292">
        <v>16</v>
      </c>
      <c r="B37" s="47" t="str">
        <f>IF($E37="","",VLOOKUP($E37,#REF!,14))</f>
        <v/>
      </c>
      <c r="C37" s="293" t="str">
        <f>IF($E37="","",VLOOKUP($E37,#REF!,15))</f>
        <v/>
      </c>
      <c r="D37" s="293" t="str">
        <f>IF($E37="","",VLOOKUP($E37,#REF!,5))</f>
        <v/>
      </c>
      <c r="E37" s="48"/>
      <c r="F37" s="50" t="str">
        <f>UPPER(IF($E37="","",VLOOKUP($E37,#REF!,2)))</f>
        <v/>
      </c>
      <c r="G37" s="50" t="str">
        <f>IF($E37="","",VLOOKUP($E37,#REF!,3))</f>
        <v/>
      </c>
      <c r="H37" s="376"/>
      <c r="I37" s="50" t="str">
        <f>IF($E37="","",VLOOKUP($E37,#REF!,4))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e">
        <f>IF(E50&gt;$R$57,,UPPER(VLOOKUP(E50,#REF!,2)))</f>
        <v>#REF!</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e">
        <f>IF(E51&gt;$R$57,,UPPER(VLOOKUP(E51,#REF!,2)))</f>
        <v>#REF!</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e">
        <f>IF(E52&gt;$R$57,,UPPER(VLOOKUP(E52,#REF!,2)))</f>
        <v>#REF!</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e">
        <f>IF(E53&gt;$R$57,,UPPER(VLOOKUP(E53,#REF!,2)))</f>
        <v>#REF!</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t="e">
        <f>MIN(4,#REF!)</f>
        <v>#REF!</v>
      </c>
    </row>
  </sheetData>
  <mergeCells count="1">
    <mergeCell ref="A4:C4"/>
  </mergeCells>
  <dataValidations count="1">
    <dataValidation type="list" allowBlank="1" showInputMessage="1" sqref="I8 K10 I12 M14 I16 K18 I20 O22 I24 K26 I28 M30 I32 K34 I36 M40 I42 K44 I46" xr:uid="{00000000-0002-0000-12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342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10342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9">
    <tabColor indexed="11"/>
    <pageSetUpPr fitToPage="1"/>
  </sheetPr>
  <dimension ref="A1:AK79"/>
  <sheetViews>
    <sheetView showGridLines="0" showZeros="0" workbookViewId="0">
      <selection activeCell="D27" sqref="D27"/>
    </sheetView>
  </sheetViews>
  <sheetFormatPr defaultColWidth="9" defaultRowHeight="13.2"/>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265"/>
      <c r="I1" s="266"/>
      <c r="J1" s="267"/>
      <c r="K1" s="209"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E2" s="17">
        <f>Altalanos!$A$8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271</v>
      </c>
      <c r="N5" s="280"/>
      <c r="O5" s="196" t="s">
        <v>235</v>
      </c>
      <c r="P5" s="280"/>
      <c r="Q5" s="196" t="s">
        <v>169</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",AG1," pont"))</f>
        <v/>
      </c>
      <c r="G6" s="285"/>
      <c r="H6" s="286"/>
      <c r="I6" s="285"/>
      <c r="J6" s="287"/>
      <c r="K6" s="284" t="str">
        <f>IF(Y3="","",CONCATENATE(AF1," pont"))</f>
        <v/>
      </c>
      <c r="L6" s="287"/>
      <c r="M6" s="284" t="str">
        <f>IF(Y3="","",CONCATENATE(AE1," pont"))</f>
        <v/>
      </c>
      <c r="N6" s="287"/>
      <c r="O6" s="284" t="str">
        <f>IF(Y3="","",CONCATENATE(AD1," pont"))</f>
        <v/>
      </c>
      <c r="P6" s="287"/>
      <c r="Q6" s="284" t="str">
        <f>IF(Y3="","",CONCATENATE(AC1," pont"))</f>
        <v/>
      </c>
      <c r="R6" s="350"/>
      <c r="Y6" s="289"/>
      <c r="Z6" s="289"/>
      <c r="AA6" s="289" t="s">
        <v>121</v>
      </c>
      <c r="AB6" s="290">
        <v>150</v>
      </c>
      <c r="AC6" s="290">
        <v>120</v>
      </c>
      <c r="AD6" s="290">
        <v>90</v>
      </c>
      <c r="AE6" s="290">
        <v>60</v>
      </c>
      <c r="AF6" s="290">
        <v>40</v>
      </c>
      <c r="AG6" s="290">
        <v>25</v>
      </c>
      <c r="AH6" s="290">
        <v>10</v>
      </c>
      <c r="AI6" s="291"/>
      <c r="AJ6" s="291"/>
      <c r="AK6" s="291"/>
    </row>
    <row r="7" spans="1:37" s="5" customFormat="1" ht="10.5" customHeight="1">
      <c r="A7" s="292">
        <v>1</v>
      </c>
      <c r="B7" s="47" t="str">
        <f>IF($E7="","",VLOOKUP($E7,#REF!,14))</f>
        <v/>
      </c>
      <c r="C7" s="47" t="str">
        <f>IF($E7="","",VLOOKUP($E7,#REF!,15))</f>
        <v/>
      </c>
      <c r="D7" s="293" t="str">
        <f>IF($E7="","",VLOOKUP($E7,#REF!,5))</f>
        <v/>
      </c>
      <c r="E7" s="48"/>
      <c r="F7" s="50" t="str">
        <f>UPPER(IF($E7="","",VLOOKUP($E7,#REF!,2)))</f>
        <v/>
      </c>
      <c r="G7" s="50" t="str">
        <f>IF($E7="","",VLOOKUP($E7,#REF!,3))</f>
        <v/>
      </c>
      <c r="H7" s="50"/>
      <c r="I7" s="50" t="str">
        <f>IF($E7="","",VLOOKUP($E7,#REF!,4))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9.6" customHeight="1">
      <c r="A9" s="302">
        <v>2</v>
      </c>
      <c r="B9" s="47" t="str">
        <f>IF($E9="","",VLOOKUP($E9,#REF!,14))</f>
        <v/>
      </c>
      <c r="C9" s="47" t="str">
        <f>IF($E9="","",VLOOKUP($E9,#REF!,15))</f>
        <v/>
      </c>
      <c r="D9" s="293" t="str">
        <f>IF($E9="","",VLOOKUP($E9,#REF!,5))</f>
        <v/>
      </c>
      <c r="E9" s="48"/>
      <c r="F9" s="77" t="str">
        <f>UPPER(IF($E9="","",VLOOKUP($E9,#REF!,2)))</f>
        <v/>
      </c>
      <c r="G9" s="77" t="str">
        <f>IF($E9="","",VLOOKUP($E9,#REF!,3))</f>
        <v/>
      </c>
      <c r="H9" s="77"/>
      <c r="I9" s="77" t="str">
        <f>IF($E9="","",VLOOKUP($E9,#REF!,4))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v>3</v>
      </c>
      <c r="B11" s="47" t="str">
        <f>IF($E11="","",VLOOKUP($E11,#REF!,14))</f>
        <v/>
      </c>
      <c r="C11" s="47" t="str">
        <f>IF($E11="","",VLOOKUP($E11,#REF!,15))</f>
        <v/>
      </c>
      <c r="D11" s="293" t="str">
        <f>IF($E11="","",VLOOKUP($E11,#REF!,5))</f>
        <v/>
      </c>
      <c r="E11" s="48"/>
      <c r="F11" s="77" t="str">
        <f>UPPER(IF($E11="","",VLOOKUP($E11,#REF!,2)))</f>
        <v/>
      </c>
      <c r="G11" s="77" t="str">
        <f>IF($E11="","",VLOOKUP($E11,#REF!,3))</f>
        <v/>
      </c>
      <c r="H11" s="77"/>
      <c r="I11" s="77" t="str">
        <f>IF($E11="","",VLOOKUP($E11,#REF!,4))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c r="B12" s="59"/>
      <c r="C12" s="59"/>
      <c r="D12" s="70"/>
      <c r="E12" s="84"/>
      <c r="F12" s="353"/>
      <c r="G12" s="353"/>
      <c r="H12" s="354"/>
      <c r="I12" s="72"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302">
        <v>4</v>
      </c>
      <c r="B13" s="47" t="str">
        <f>IF($E13="","",VLOOKUP($E13,#REF!,14))</f>
        <v/>
      </c>
      <c r="C13" s="47" t="str">
        <f>IF($E13="","",VLOOKUP($E13,#REF!,15))</f>
        <v/>
      </c>
      <c r="D13" s="293" t="str">
        <f>IF($E13="","",VLOOKUP($E13,#REF!,5))</f>
        <v/>
      </c>
      <c r="E13" s="48"/>
      <c r="F13" s="77" t="str">
        <f>UPPER(IF($E13="","",VLOOKUP($E13,#REF!,2)))</f>
        <v/>
      </c>
      <c r="G13" s="77" t="str">
        <f>IF($E13="","",VLOOKUP($E13,#REF!,3))</f>
        <v/>
      </c>
      <c r="H13" s="77"/>
      <c r="I13" s="77" t="str">
        <f>IF($E13="","",VLOOKUP($E13,#REF!,4))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2"/>
      <c r="B14" s="59"/>
      <c r="C14" s="59"/>
      <c r="D14" s="70"/>
      <c r="E14" s="84"/>
      <c r="F14" s="353"/>
      <c r="G14" s="353"/>
      <c r="H14" s="354"/>
      <c r="I14" s="353"/>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302">
        <v>5</v>
      </c>
      <c r="B15" s="47" t="str">
        <f>IF($E15="","",VLOOKUP($E15,#REF!,14))</f>
        <v/>
      </c>
      <c r="C15" s="47" t="str">
        <f>IF($E15="","",VLOOKUP($E15,#REF!,15))</f>
        <v/>
      </c>
      <c r="D15" s="293" t="str">
        <f>IF($E15="","",VLOOKUP($E15,#REF!,5))</f>
        <v/>
      </c>
      <c r="E15" s="48"/>
      <c r="F15" s="77" t="str">
        <f>UPPER(IF($E15="","",VLOOKUP($E15,#REF!,2)))</f>
        <v/>
      </c>
      <c r="G15" s="77" t="str">
        <f>IF($E15="","",VLOOKUP($E15,#REF!,3))</f>
        <v/>
      </c>
      <c r="H15" s="77"/>
      <c r="I15" s="77" t="str">
        <f>IF($E15="","",VLOOKUP($E15,#REF!,4))</f>
        <v/>
      </c>
      <c r="J15" s="361"/>
      <c r="K15" s="300"/>
      <c r="L15" s="300"/>
      <c r="M15" s="300"/>
      <c r="N15" s="304"/>
      <c r="O15" s="300"/>
      <c r="P15" s="315"/>
      <c r="Q15" s="352"/>
      <c r="R15" s="62"/>
      <c r="S15" s="56"/>
      <c r="U15" s="63" t="e">
        <f>#REF!</f>
        <v>#REF!</v>
      </c>
      <c r="Y15" s="275"/>
      <c r="Z15" s="275"/>
      <c r="AA15" s="275"/>
      <c r="AB15" s="275"/>
      <c r="AC15" s="275"/>
      <c r="AD15" s="275"/>
      <c r="AE15" s="275"/>
      <c r="AF15" s="275"/>
      <c r="AG15" s="275"/>
      <c r="AH15" s="275"/>
      <c r="AI15"/>
      <c r="AJ15"/>
      <c r="AK15"/>
    </row>
    <row r="16" spans="1:37" s="5" customFormat="1" ht="9.6" customHeight="1">
      <c r="A16" s="302"/>
      <c r="B16" s="59"/>
      <c r="C16" s="59"/>
      <c r="D16" s="70"/>
      <c r="E16" s="84"/>
      <c r="F16" s="353"/>
      <c r="G16" s="353"/>
      <c r="H16" s="354"/>
      <c r="I16" s="72" t="s">
        <v>173</v>
      </c>
      <c r="J16" s="301"/>
      <c r="K16" s="295" t="str">
        <f>UPPER(IF(OR(J16="a",J16="as"),F15,IF(OR(J16="b",J16="bs"),F17,)))</f>
        <v/>
      </c>
      <c r="L16" s="295"/>
      <c r="M16" s="300"/>
      <c r="N16" s="304"/>
      <c r="O16" s="352"/>
      <c r="P16" s="315"/>
      <c r="Q16" s="352"/>
      <c r="R16" s="62"/>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v>6</v>
      </c>
      <c r="B17" s="47" t="str">
        <f>IF($E17="","",VLOOKUP($E17,#REF!,14))</f>
        <v/>
      </c>
      <c r="C17" s="47" t="str">
        <f>IF($E17="","",VLOOKUP($E17,#REF!,15))</f>
        <v/>
      </c>
      <c r="D17" s="293" t="str">
        <f>IF($E17="","",VLOOKUP($E17,#REF!,5))</f>
        <v/>
      </c>
      <c r="E17" s="48"/>
      <c r="F17" s="77" t="str">
        <f>UPPER(IF($E17="","",VLOOKUP($E17,#REF!,2)))</f>
        <v/>
      </c>
      <c r="G17" s="77" t="str">
        <f>IF($E17="","",VLOOKUP($E17,#REF!,3))</f>
        <v/>
      </c>
      <c r="H17" s="77"/>
      <c r="I17" s="77" t="str">
        <f>IF($E17="","",VLOOKUP($E17,#REF!,4))</f>
        <v/>
      </c>
      <c r="J17" s="355"/>
      <c r="K17" s="300"/>
      <c r="L17" s="356"/>
      <c r="M17" s="300"/>
      <c r="N17" s="304"/>
      <c r="O17" s="352"/>
      <c r="P17" s="315"/>
      <c r="Q17" s="352"/>
      <c r="R17" s="62"/>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c r="B18" s="59"/>
      <c r="C18" s="59"/>
      <c r="D18" s="70"/>
      <c r="E18" s="84"/>
      <c r="F18" s="353"/>
      <c r="G18" s="353"/>
      <c r="H18" s="354"/>
      <c r="I18" s="353"/>
      <c r="J18" s="357"/>
      <c r="K18" s="87" t="s">
        <v>173</v>
      </c>
      <c r="L18" s="73"/>
      <c r="M18" s="295" t="str">
        <f>UPPER(IF(OR(L18="a",L18="as"),K16,IF(OR(L18="b",L18="bs"),K20,)))</f>
        <v/>
      </c>
      <c r="N18" s="308"/>
      <c r="O18" s="352"/>
      <c r="P18" s="315"/>
      <c r="Q18" s="352"/>
      <c r="R18" s="62"/>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v>7</v>
      </c>
      <c r="B19" s="47" t="str">
        <f>IF($E19="","",VLOOKUP($E19,#REF!,14))</f>
        <v/>
      </c>
      <c r="C19" s="47" t="str">
        <f>IF($E19="","",VLOOKUP($E19,#REF!,15))</f>
        <v/>
      </c>
      <c r="D19" s="293" t="str">
        <f>IF($E19="","",VLOOKUP($E19,#REF!,5))</f>
        <v/>
      </c>
      <c r="E19" s="48"/>
      <c r="F19" s="77" t="str">
        <f>UPPER(IF($E19="","",VLOOKUP($E19,#REF!,2)))</f>
        <v/>
      </c>
      <c r="G19" s="77" t="str">
        <f>IF($E19="","",VLOOKUP($E19,#REF!,3))</f>
        <v/>
      </c>
      <c r="H19" s="77"/>
      <c r="I19" s="77" t="str">
        <f>IF($E19="","",VLOOKUP($E19,#REF!,4))</f>
        <v/>
      </c>
      <c r="J19" s="351"/>
      <c r="K19" s="300"/>
      <c r="L19" s="358"/>
      <c r="M19" s="300"/>
      <c r="N19" s="297"/>
      <c r="O19" s="352"/>
      <c r="P19" s="315"/>
      <c r="Q19" s="352"/>
      <c r="R19" s="62"/>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c r="B20" s="59"/>
      <c r="C20" s="59"/>
      <c r="D20" s="70"/>
      <c r="E20" s="64"/>
      <c r="F20" s="353"/>
      <c r="G20" s="353"/>
      <c r="H20" s="354"/>
      <c r="I20" s="87" t="s">
        <v>173</v>
      </c>
      <c r="J20" s="301"/>
      <c r="K20" s="295" t="str">
        <f>UPPER(IF(OR(J20="a",J20="as"),F19,IF(OR(J20="b",J20="bs"),F21,)))</f>
        <v/>
      </c>
      <c r="L20" s="359"/>
      <c r="M20" s="300"/>
      <c r="N20" s="297"/>
      <c r="O20" s="352"/>
      <c r="P20" s="315"/>
      <c r="Q20" s="352"/>
      <c r="R20" s="62"/>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2">
        <v>8</v>
      </c>
      <c r="B21" s="47" t="str">
        <f>IF($E21="","",VLOOKUP($E21,#REF!,14))</f>
        <v/>
      </c>
      <c r="C21" s="47" t="str">
        <f>IF($E21="","",VLOOKUP($E21,#REF!,15))</f>
        <v/>
      </c>
      <c r="D21" s="293" t="str">
        <f>IF($E21="","",VLOOKUP($E21,#REF!,5))</f>
        <v/>
      </c>
      <c r="E21" s="48"/>
      <c r="F21" s="50" t="str">
        <f>UPPER(IF($E21="","",VLOOKUP($E21,#REF!,2)))</f>
        <v/>
      </c>
      <c r="G21" s="50" t="str">
        <f>IF($E21="","",VLOOKUP($E21,#REF!,3))</f>
        <v/>
      </c>
      <c r="H21" s="50"/>
      <c r="I21" s="50" t="str">
        <f>IF($E21="","",VLOOKUP($E21,#REF!,4))</f>
        <v/>
      </c>
      <c r="J21" s="360"/>
      <c r="K21" s="300"/>
      <c r="L21" s="300"/>
      <c r="M21" s="300"/>
      <c r="N21" s="297"/>
      <c r="O21" s="352"/>
      <c r="P21" s="315"/>
      <c r="Q21" s="352"/>
      <c r="R21" s="62"/>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2"/>
      <c r="B22" s="59"/>
      <c r="C22" s="59"/>
      <c r="D22" s="70"/>
      <c r="E22" s="64"/>
      <c r="F22" s="362"/>
      <c r="G22" s="362"/>
      <c r="H22" s="363"/>
      <c r="I22" s="362"/>
      <c r="J22" s="357"/>
      <c r="K22" s="300"/>
      <c r="L22" s="300"/>
      <c r="M22" s="300"/>
      <c r="N22" s="297"/>
      <c r="O22" s="87" t="s">
        <v>173</v>
      </c>
      <c r="P22" s="73"/>
      <c r="Q22" s="295" t="str">
        <f>UPPER(IF(OR(P22="a",P22="as"),O14,IF(OR(P22="b",P22="bs"),O30,)))</f>
        <v/>
      </c>
      <c r="R22" s="364"/>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v>9</v>
      </c>
      <c r="B23" s="47" t="str">
        <f>IF($E23="","",VLOOKUP($E23,#REF!,14))</f>
        <v/>
      </c>
      <c r="C23" s="47" t="str">
        <f>IF($E23="","",VLOOKUP($E23,#REF!,15))</f>
        <v/>
      </c>
      <c r="D23" s="293" t="str">
        <f>IF($E23="","",VLOOKUP($E23,#REF!,5))</f>
        <v/>
      </c>
      <c r="E23" s="48"/>
      <c r="F23" s="50" t="str">
        <f>UPPER(IF($E23="","",VLOOKUP($E23,#REF!,2)))</f>
        <v/>
      </c>
      <c r="G23" s="50" t="str">
        <f>IF($E23="","",VLOOKUP($E23,#REF!,3))</f>
        <v/>
      </c>
      <c r="H23" s="50"/>
      <c r="I23" s="50" t="str">
        <f>IF($E23="","",VLOOKUP($E23,#REF!,4))</f>
        <v/>
      </c>
      <c r="J23" s="351"/>
      <c r="K23" s="300"/>
      <c r="L23" s="300"/>
      <c r="M23" s="300"/>
      <c r="N23" s="297"/>
      <c r="O23" s="352"/>
      <c r="P23" s="315"/>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302"/>
      <c r="B24" s="59"/>
      <c r="C24" s="59"/>
      <c r="D24" s="70"/>
      <c r="E24" s="64"/>
      <c r="F24" s="353"/>
      <c r="G24" s="353"/>
      <c r="H24" s="354"/>
      <c r="I24" s="87" t="s">
        <v>173</v>
      </c>
      <c r="J24" s="301"/>
      <c r="K24" s="295" t="str">
        <f>UPPER(IF(OR(J24="a",J24="as"),F23,IF(OR(J24="b",J24="bs"),F25,)))</f>
        <v/>
      </c>
      <c r="L24" s="295"/>
      <c r="M24" s="300"/>
      <c r="N24" s="297"/>
      <c r="O24" s="352"/>
      <c r="P24" s="315"/>
      <c r="Q24" s="352"/>
      <c r="R24" s="315"/>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v>10</v>
      </c>
      <c r="B25" s="47" t="str">
        <f>IF($E25="","",VLOOKUP($E25,#REF!,14))</f>
        <v/>
      </c>
      <c r="C25" s="47" t="str">
        <f>IF($E25="","",VLOOKUP($E25,#REF!,15))</f>
        <v/>
      </c>
      <c r="D25" s="293" t="str">
        <f>IF($E25="","",VLOOKUP($E25,#REF!,5))</f>
        <v/>
      </c>
      <c r="E25" s="48"/>
      <c r="F25" s="77" t="str">
        <f>UPPER(IF($E25="","",VLOOKUP($E25,#REF!,2)))</f>
        <v/>
      </c>
      <c r="G25" s="77" t="str">
        <f>IF($E25="","",VLOOKUP($E25,#REF!,3))</f>
        <v/>
      </c>
      <c r="H25" s="77"/>
      <c r="I25" s="77" t="str">
        <f>IF($E25="","",VLOOKUP($E25,#REF!,4))</f>
        <v/>
      </c>
      <c r="J25" s="355"/>
      <c r="K25" s="300"/>
      <c r="L25" s="356"/>
      <c r="M25" s="300"/>
      <c r="N25" s="297"/>
      <c r="O25" s="352"/>
      <c r="P25" s="315"/>
      <c r="Q25" s="352"/>
      <c r="R25" s="315"/>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c r="B26" s="59"/>
      <c r="C26" s="59"/>
      <c r="D26" s="70"/>
      <c r="E26" s="84"/>
      <c r="F26" s="353"/>
      <c r="G26" s="353"/>
      <c r="H26" s="354"/>
      <c r="I26" s="353"/>
      <c r="J26" s="357"/>
      <c r="K26" s="87" t="s">
        <v>173</v>
      </c>
      <c r="L26" s="73"/>
      <c r="M26" s="295" t="str">
        <f>UPPER(IF(OR(L26="a",L26="as"),K24,IF(OR(L26="b",L26="bs"),K28,)))</f>
        <v/>
      </c>
      <c r="N26" s="296"/>
      <c r="O26" s="352"/>
      <c r="P26" s="315"/>
      <c r="Q26" s="352"/>
      <c r="R26" s="315"/>
      <c r="S26" s="56"/>
      <c r="Y26"/>
      <c r="Z26"/>
      <c r="AA26"/>
      <c r="AB26"/>
      <c r="AC26"/>
      <c r="AD26"/>
      <c r="AE26"/>
      <c r="AF26"/>
      <c r="AG26"/>
      <c r="AH26"/>
      <c r="AI26"/>
      <c r="AJ26"/>
      <c r="AK26"/>
    </row>
    <row r="27" spans="1:37" s="5" customFormat="1" ht="9.6" customHeight="1">
      <c r="A27" s="302">
        <v>11</v>
      </c>
      <c r="B27" s="47" t="str">
        <f>IF($E27="","",VLOOKUP($E27,#REF!,14))</f>
        <v/>
      </c>
      <c r="C27" s="47" t="str">
        <f>IF($E27="","",VLOOKUP($E27,#REF!,15))</f>
        <v/>
      </c>
      <c r="D27" s="293" t="str">
        <f>IF($E27="","",VLOOKUP($E27,#REF!,5))</f>
        <v/>
      </c>
      <c r="E27" s="48"/>
      <c r="F27" s="77" t="str">
        <f>UPPER(IF($E27="","",VLOOKUP($E27,#REF!,2)))</f>
        <v/>
      </c>
      <c r="G27" s="77" t="str">
        <f>IF($E27="","",VLOOKUP($E27,#REF!,3))</f>
        <v/>
      </c>
      <c r="H27" s="77"/>
      <c r="I27" s="77" t="str">
        <f>IF($E27="","",VLOOKUP($E27,#REF!,4))</f>
        <v/>
      </c>
      <c r="J27" s="351"/>
      <c r="K27" s="300"/>
      <c r="L27" s="358"/>
      <c r="M27" s="300"/>
      <c r="N27" s="304"/>
      <c r="O27" s="352"/>
      <c r="P27" s="315"/>
      <c r="Q27" s="352"/>
      <c r="R27" s="315"/>
      <c r="S27" s="56"/>
      <c r="Y27"/>
      <c r="Z27"/>
      <c r="AA27"/>
      <c r="AB27"/>
      <c r="AC27"/>
      <c r="AD27"/>
      <c r="AE27"/>
      <c r="AF27"/>
      <c r="AG27"/>
      <c r="AH27"/>
      <c r="AI27"/>
      <c r="AJ27"/>
      <c r="AK27"/>
    </row>
    <row r="28" spans="1:37" s="5" customFormat="1" ht="9.6" customHeight="1">
      <c r="A28" s="309"/>
      <c r="B28" s="59"/>
      <c r="C28" s="59"/>
      <c r="D28" s="70"/>
      <c r="E28" s="84"/>
      <c r="F28" s="353"/>
      <c r="G28" s="353"/>
      <c r="H28" s="354"/>
      <c r="I28" s="72" t="s">
        <v>173</v>
      </c>
      <c r="J28" s="301"/>
      <c r="K28" s="295" t="str">
        <f>UPPER(IF(OR(J28="a",J28="as"),F27,IF(OR(J28="b",J28="bs"),F29,)))</f>
        <v/>
      </c>
      <c r="L28" s="359"/>
      <c r="M28" s="300"/>
      <c r="N28" s="304"/>
      <c r="O28" s="352"/>
      <c r="P28" s="315"/>
      <c r="Q28" s="352"/>
      <c r="R28" s="315"/>
      <c r="S28" s="56"/>
    </row>
    <row r="29" spans="1:37" s="5" customFormat="1" ht="9.6" customHeight="1">
      <c r="A29" s="302">
        <v>12</v>
      </c>
      <c r="B29" s="47" t="str">
        <f>IF($E29="","",VLOOKUP($E29,#REF!,14))</f>
        <v/>
      </c>
      <c r="C29" s="47" t="str">
        <f>IF($E29="","",VLOOKUP($E29,#REF!,15))</f>
        <v/>
      </c>
      <c r="D29" s="293" t="str">
        <f>IF($E29="","",VLOOKUP($E29,#REF!,5))</f>
        <v/>
      </c>
      <c r="E29" s="48"/>
      <c r="F29" s="77" t="str">
        <f>UPPER(IF($E29="","",VLOOKUP($E29,#REF!,2)))</f>
        <v/>
      </c>
      <c r="G29" s="77" t="str">
        <f>IF($E29="","",VLOOKUP($E29,#REF!,3))</f>
        <v/>
      </c>
      <c r="H29" s="77"/>
      <c r="I29" s="77" t="str">
        <f>IF($E29="","",VLOOKUP($E29,#REF!,4))</f>
        <v/>
      </c>
      <c r="J29" s="360"/>
      <c r="K29" s="300"/>
      <c r="L29" s="300"/>
      <c r="M29" s="300"/>
      <c r="N29" s="304"/>
      <c r="O29" s="352"/>
      <c r="P29" s="315"/>
      <c r="Q29" s="352"/>
      <c r="R29" s="315"/>
      <c r="S29" s="56"/>
    </row>
    <row r="30" spans="1:37" s="5" customFormat="1" ht="9.6" customHeight="1">
      <c r="A30" s="302"/>
      <c r="B30" s="59"/>
      <c r="C30" s="59"/>
      <c r="D30" s="70"/>
      <c r="E30" s="84"/>
      <c r="F30" s="353"/>
      <c r="G30" s="353"/>
      <c r="H30" s="354"/>
      <c r="I30" s="353"/>
      <c r="J30" s="357"/>
      <c r="K30" s="300"/>
      <c r="L30" s="300"/>
      <c r="M30" s="87" t="s">
        <v>173</v>
      </c>
      <c r="N30" s="73"/>
      <c r="O30" s="295" t="str">
        <f>UPPER(IF(OR(N30="a",N30="as"),M26,IF(OR(N30="b",N30="bs"),M34,)))</f>
        <v/>
      </c>
      <c r="P30" s="365"/>
      <c r="Q30" s="352"/>
      <c r="R30" s="315"/>
      <c r="S30" s="56"/>
    </row>
    <row r="31" spans="1:37" s="5" customFormat="1" ht="9.6" customHeight="1">
      <c r="A31" s="302">
        <v>13</v>
      </c>
      <c r="B31" s="47" t="str">
        <f>IF($E31="","",VLOOKUP($E31,#REF!,14))</f>
        <v/>
      </c>
      <c r="C31" s="47" t="str">
        <f>IF($E31="","",VLOOKUP($E31,#REF!,15))</f>
        <v/>
      </c>
      <c r="D31" s="293" t="str">
        <f>IF($E31="","",VLOOKUP($E31,#REF!,5))</f>
        <v/>
      </c>
      <c r="E31" s="48"/>
      <c r="F31" s="77" t="str">
        <f>UPPER(IF($E31="","",VLOOKUP($E31,#REF!,2)))</f>
        <v/>
      </c>
      <c r="G31" s="77" t="str">
        <f>IF($E31="","",VLOOKUP($E31,#REF!,3))</f>
        <v/>
      </c>
      <c r="H31" s="77"/>
      <c r="I31" s="77" t="str">
        <f>IF($E31="","",VLOOKUP($E31,#REF!,4))</f>
        <v/>
      </c>
      <c r="J31" s="361"/>
      <c r="K31" s="300"/>
      <c r="L31" s="300"/>
      <c r="M31" s="300"/>
      <c r="N31" s="304"/>
      <c r="O31" s="300"/>
      <c r="P31" s="62"/>
      <c r="Q31" s="352"/>
      <c r="R31" s="315"/>
      <c r="S31" s="56"/>
    </row>
    <row r="32" spans="1:37" s="5" customFormat="1" ht="9.6" customHeight="1">
      <c r="A32" s="302"/>
      <c r="B32" s="59"/>
      <c r="C32" s="59"/>
      <c r="D32" s="70"/>
      <c r="E32" s="84"/>
      <c r="F32" s="353"/>
      <c r="G32" s="353"/>
      <c r="H32" s="354"/>
      <c r="I32" s="72" t="s">
        <v>173</v>
      </c>
      <c r="J32" s="301"/>
      <c r="K32" s="295" t="str">
        <f>UPPER(IF(OR(J32="a",J32="as"),F31,IF(OR(J32="b",J32="bs"),F33,)))</f>
        <v/>
      </c>
      <c r="L32" s="295"/>
      <c r="M32" s="300"/>
      <c r="N32" s="304"/>
      <c r="O32" s="352"/>
      <c r="P32" s="62"/>
      <c r="Q32" s="352"/>
      <c r="R32" s="315"/>
      <c r="S32" s="56"/>
    </row>
    <row r="33" spans="1:19" s="5" customFormat="1" ht="9.6" customHeight="1">
      <c r="A33" s="302">
        <v>14</v>
      </c>
      <c r="B33" s="47" t="str">
        <f>IF($E33="","",VLOOKUP($E33,#REF!,14))</f>
        <v/>
      </c>
      <c r="C33" s="47" t="str">
        <f>IF($E33="","",VLOOKUP($E33,#REF!,15))</f>
        <v/>
      </c>
      <c r="D33" s="293" t="str">
        <f>IF($E33="","",VLOOKUP($E33,#REF!,5))</f>
        <v/>
      </c>
      <c r="E33" s="48"/>
      <c r="F33" s="77" t="str">
        <f>UPPER(IF($E33="","",VLOOKUP($E33,#REF!,2)))</f>
        <v/>
      </c>
      <c r="G33" s="77" t="str">
        <f>IF($E33="","",VLOOKUP($E33,#REF!,3))</f>
        <v/>
      </c>
      <c r="H33" s="77"/>
      <c r="I33" s="77" t="str">
        <f>IF($E33="","",VLOOKUP($E33,#REF!,4))</f>
        <v/>
      </c>
      <c r="J33" s="355"/>
      <c r="K33" s="300"/>
      <c r="L33" s="356"/>
      <c r="M33" s="300"/>
      <c r="N33" s="304"/>
      <c r="O33" s="352"/>
      <c r="P33" s="62"/>
      <c r="Q33" s="352"/>
      <c r="R33" s="315"/>
      <c r="S33" s="56"/>
    </row>
    <row r="34" spans="1:19" s="5" customFormat="1" ht="9.6" customHeight="1">
      <c r="A34" s="302"/>
      <c r="B34" s="59"/>
      <c r="C34" s="59"/>
      <c r="D34" s="70"/>
      <c r="E34" s="84"/>
      <c r="F34" s="353"/>
      <c r="G34" s="353"/>
      <c r="H34" s="354"/>
      <c r="I34" s="353"/>
      <c r="J34" s="357"/>
      <c r="K34" s="87" t="s">
        <v>173</v>
      </c>
      <c r="L34" s="73"/>
      <c r="M34" s="295" t="str">
        <f>UPPER(IF(OR(L34="a",L34="as"),K32,IF(OR(L34="b",L34="bs"),K36,)))</f>
        <v/>
      </c>
      <c r="N34" s="308"/>
      <c r="O34" s="352"/>
      <c r="P34" s="62"/>
      <c r="Q34" s="352"/>
      <c r="R34" s="315"/>
      <c r="S34" s="56"/>
    </row>
    <row r="35" spans="1:19" s="5" customFormat="1" ht="9.6" customHeight="1">
      <c r="A35" s="302">
        <v>15</v>
      </c>
      <c r="B35" s="47" t="str">
        <f>IF($E35="","",VLOOKUP($E35,#REF!,14))</f>
        <v/>
      </c>
      <c r="C35" s="47" t="str">
        <f>IF($E35="","",VLOOKUP($E35,#REF!,15))</f>
        <v/>
      </c>
      <c r="D35" s="293" t="str">
        <f>IF($E35="","",VLOOKUP($E35,#REF!,5))</f>
        <v/>
      </c>
      <c r="E35" s="48"/>
      <c r="F35" s="77" t="str">
        <f>UPPER(IF($E35="","",VLOOKUP($E35,#REF!,2)))</f>
        <v/>
      </c>
      <c r="G35" s="77" t="str">
        <f>IF($E35="","",VLOOKUP($E35,#REF!,3))</f>
        <v/>
      </c>
      <c r="H35" s="77"/>
      <c r="I35" s="77" t="str">
        <f>IF($E35="","",VLOOKUP($E35,#REF!,4))</f>
        <v/>
      </c>
      <c r="J35" s="351"/>
      <c r="K35" s="300"/>
      <c r="L35" s="358"/>
      <c r="M35" s="300"/>
      <c r="N35" s="297"/>
      <c r="O35" s="352"/>
      <c r="P35" s="62"/>
      <c r="Q35" s="352"/>
      <c r="R35" s="315"/>
      <c r="S35" s="56"/>
    </row>
    <row r="36" spans="1:19" s="5" customFormat="1" ht="9.6" customHeight="1">
      <c r="A36" s="302"/>
      <c r="B36" s="59"/>
      <c r="C36" s="59"/>
      <c r="D36" s="70"/>
      <c r="E36" s="64"/>
      <c r="F36" s="353"/>
      <c r="G36" s="353"/>
      <c r="H36" s="354"/>
      <c r="I36" s="87" t="s">
        <v>173</v>
      </c>
      <c r="J36" s="301"/>
      <c r="K36" s="295" t="str">
        <f>UPPER(IF(OR(J36="a",J36="as"),F35,IF(OR(J36="b",J36="bs"),F37,)))</f>
        <v/>
      </c>
      <c r="L36" s="359"/>
      <c r="M36" s="300"/>
      <c r="N36" s="297"/>
      <c r="O36" s="352"/>
      <c r="P36" s="62"/>
      <c r="Q36" s="352"/>
      <c r="R36" s="315"/>
      <c r="S36" s="56"/>
    </row>
    <row r="37" spans="1:19" s="5" customFormat="1" ht="9.6" customHeight="1">
      <c r="A37" s="292">
        <v>16</v>
      </c>
      <c r="B37" s="47" t="str">
        <f>IF($E37="","",VLOOKUP($E37,#REF!,14))</f>
        <v/>
      </c>
      <c r="C37" s="47" t="str">
        <f>IF($E37="","",VLOOKUP($E37,#REF!,15))</f>
        <v/>
      </c>
      <c r="D37" s="293" t="str">
        <f>IF($E37="","",VLOOKUP($E37,#REF!,5))</f>
        <v/>
      </c>
      <c r="E37" s="48"/>
      <c r="F37" s="50" t="str">
        <f>UPPER(IF($E37="","",VLOOKUP($E37,#REF!,2)))</f>
        <v/>
      </c>
      <c r="G37" s="50" t="str">
        <f>IF($E37="","",VLOOKUP($E37,#REF!,3))</f>
        <v/>
      </c>
      <c r="H37" s="50"/>
      <c r="I37" s="50" t="str">
        <f>IF($E37="","",VLOOKUP($E37,#REF!,4))</f>
        <v/>
      </c>
      <c r="J37" s="360"/>
      <c r="K37" s="300"/>
      <c r="L37" s="300"/>
      <c r="M37" s="300"/>
      <c r="N37" s="297"/>
      <c r="O37" s="62"/>
      <c r="P37" s="62"/>
      <c r="Q37" s="352"/>
      <c r="R37" s="315"/>
      <c r="S37" s="56"/>
    </row>
    <row r="38" spans="1:19" s="5" customFormat="1" ht="9.6" customHeight="1">
      <c r="A38" s="302"/>
      <c r="B38" s="59"/>
      <c r="C38" s="59"/>
      <c r="D38" s="70"/>
      <c r="E38" s="64"/>
      <c r="F38" s="353"/>
      <c r="G38" s="353"/>
      <c r="H38" s="354"/>
      <c r="I38" s="353"/>
      <c r="J38" s="357"/>
      <c r="K38" s="300"/>
      <c r="L38" s="300"/>
      <c r="M38" s="300"/>
      <c r="N38" s="297"/>
      <c r="O38" s="366" t="s">
        <v>272</v>
      </c>
      <c r="P38" s="312"/>
      <c r="Q38" s="295" t="str">
        <f>UPPER(IF(OR(P39="a",P39="as"),Q22,IF(OR(P39="b",P39="bs"),Q54,)))</f>
        <v/>
      </c>
      <c r="R38" s="313"/>
      <c r="S38" s="56"/>
    </row>
    <row r="39" spans="1:19" s="5" customFormat="1" ht="9.6" customHeight="1">
      <c r="A39" s="292">
        <v>17</v>
      </c>
      <c r="B39" s="47" t="str">
        <f>IF($E39="","",VLOOKUP($E39,#REF!,14))</f>
        <v/>
      </c>
      <c r="C39" s="47" t="str">
        <f>IF($E39="","",VLOOKUP($E39,#REF!,15))</f>
        <v/>
      </c>
      <c r="D39" s="293" t="str">
        <f>IF($E39="","",VLOOKUP($E39,#REF!,5))</f>
        <v/>
      </c>
      <c r="E39" s="48"/>
      <c r="F39" s="50" t="str">
        <f>UPPER(IF($E39="","",VLOOKUP($E39,#REF!,2)))</f>
        <v/>
      </c>
      <c r="G39" s="50" t="str">
        <f>IF($E39="","",VLOOKUP($E39,#REF!,3))</f>
        <v/>
      </c>
      <c r="H39" s="50"/>
      <c r="I39" s="50" t="str">
        <f>IF($E39="","",VLOOKUP($E39,#REF!,4))</f>
        <v/>
      </c>
      <c r="J39" s="351"/>
      <c r="K39" s="300"/>
      <c r="L39" s="300"/>
      <c r="M39" s="300"/>
      <c r="N39" s="297"/>
      <c r="O39" s="87" t="s">
        <v>173</v>
      </c>
      <c r="P39" s="314"/>
      <c r="Q39" s="300"/>
      <c r="R39" s="315"/>
      <c r="S39" s="56"/>
    </row>
    <row r="40" spans="1:19" s="5" customFormat="1" ht="9.6" customHeight="1">
      <c r="A40" s="302"/>
      <c r="B40" s="59"/>
      <c r="C40" s="59"/>
      <c r="D40" s="70"/>
      <c r="E40" s="64"/>
      <c r="F40" s="353"/>
      <c r="G40" s="353"/>
      <c r="H40" s="354"/>
      <c r="I40" s="87" t="s">
        <v>173</v>
      </c>
      <c r="J40" s="301"/>
      <c r="K40" s="295" t="str">
        <f>UPPER(IF(OR(J40="a",J40="as"),F39,IF(OR(J40="b",J40="bs"),F41,)))</f>
        <v/>
      </c>
      <c r="L40" s="295"/>
      <c r="M40" s="300"/>
      <c r="N40" s="297"/>
      <c r="O40" s="352"/>
      <c r="P40" s="62"/>
      <c r="Q40" s="352"/>
      <c r="R40" s="315"/>
      <c r="S40" s="56"/>
    </row>
    <row r="41" spans="1:19" s="5" customFormat="1" ht="9.6" customHeight="1">
      <c r="A41" s="302">
        <v>18</v>
      </c>
      <c r="B41" s="47" t="str">
        <f>IF($E41="","",VLOOKUP($E41,#REF!,14))</f>
        <v/>
      </c>
      <c r="C41" s="47" t="str">
        <f>IF($E41="","",VLOOKUP($E41,#REF!,15))</f>
        <v/>
      </c>
      <c r="D41" s="293" t="str">
        <f>IF($E41="","",VLOOKUP($E41,#REF!,5))</f>
        <v/>
      </c>
      <c r="E41" s="48"/>
      <c r="F41" s="77" t="str">
        <f>UPPER(IF($E41="","",VLOOKUP($E41,#REF!,2)))</f>
        <v/>
      </c>
      <c r="G41" s="77" t="str">
        <f>IF($E41="","",VLOOKUP($E41,#REF!,3))</f>
        <v/>
      </c>
      <c r="H41" s="77"/>
      <c r="I41" s="77" t="str">
        <f>IF($E41="","",VLOOKUP($E41,#REF!,4))</f>
        <v/>
      </c>
      <c r="J41" s="355"/>
      <c r="K41" s="300"/>
      <c r="L41" s="356"/>
      <c r="M41" s="300"/>
      <c r="N41" s="297"/>
      <c r="O41" s="352"/>
      <c r="P41" s="62"/>
      <c r="Q41" s="717" t="str">
        <f>IF(Y3="","",CONCATENATE(AB1," pont"))</f>
        <v/>
      </c>
      <c r="R41" s="718"/>
      <c r="S41" s="56"/>
    </row>
    <row r="42" spans="1:19" s="5" customFormat="1" ht="9.6" customHeight="1">
      <c r="A42" s="302"/>
      <c r="B42" s="59"/>
      <c r="C42" s="59"/>
      <c r="D42" s="70"/>
      <c r="E42" s="84"/>
      <c r="F42" s="353"/>
      <c r="G42" s="353"/>
      <c r="H42" s="354"/>
      <c r="I42" s="353"/>
      <c r="J42" s="357"/>
      <c r="K42" s="87" t="s">
        <v>173</v>
      </c>
      <c r="L42" s="73"/>
      <c r="M42" s="295" t="str">
        <f>UPPER(IF(OR(L42="a",L42="as"),K40,IF(OR(L42="b",L42="bs"),K44,)))</f>
        <v/>
      </c>
      <c r="N42" s="296"/>
      <c r="O42" s="352"/>
      <c r="P42" s="62"/>
      <c r="Q42" s="352"/>
      <c r="R42" s="315"/>
      <c r="S42" s="56"/>
    </row>
    <row r="43" spans="1:19" s="5" customFormat="1" ht="9.6" customHeight="1">
      <c r="A43" s="302">
        <v>19</v>
      </c>
      <c r="B43" s="47" t="str">
        <f>IF($E43="","",VLOOKUP($E43,#REF!,14))</f>
        <v/>
      </c>
      <c r="C43" s="47" t="str">
        <f>IF($E43="","",VLOOKUP($E43,#REF!,15))</f>
        <v/>
      </c>
      <c r="D43" s="293" t="str">
        <f>IF($E43="","",VLOOKUP($E43,#REF!,5))</f>
        <v/>
      </c>
      <c r="E43" s="48"/>
      <c r="F43" s="77" t="str">
        <f>UPPER(IF($E43="","",VLOOKUP($E43,#REF!,2)))</f>
        <v/>
      </c>
      <c r="G43" s="77" t="str">
        <f>IF($E43="","",VLOOKUP($E43,#REF!,3))</f>
        <v/>
      </c>
      <c r="H43" s="77"/>
      <c r="I43" s="77" t="str">
        <f>IF($E43="","",VLOOKUP($E43,#REF!,4))</f>
        <v/>
      </c>
      <c r="J43" s="351"/>
      <c r="K43" s="300"/>
      <c r="L43" s="358"/>
      <c r="M43" s="300"/>
      <c r="N43" s="304"/>
      <c r="O43" s="352"/>
      <c r="P43" s="62"/>
      <c r="Q43" s="352"/>
      <c r="R43" s="315"/>
      <c r="S43" s="56"/>
    </row>
    <row r="44" spans="1:19" s="5" customFormat="1" ht="9.6" customHeight="1">
      <c r="A44" s="302"/>
      <c r="B44" s="59"/>
      <c r="C44" s="59"/>
      <c r="D44" s="70"/>
      <c r="E44" s="84"/>
      <c r="F44" s="353"/>
      <c r="G44" s="353"/>
      <c r="H44" s="354"/>
      <c r="I44" s="72" t="s">
        <v>173</v>
      </c>
      <c r="J44" s="301"/>
      <c r="K44" s="295" t="str">
        <f>UPPER(IF(OR(J44="a",J44="as"),F43,IF(OR(J44="b",J44="bs"),F45,)))</f>
        <v/>
      </c>
      <c r="L44" s="359"/>
      <c r="M44" s="300"/>
      <c r="N44" s="304"/>
      <c r="O44" s="352"/>
      <c r="P44" s="62"/>
      <c r="Q44" s="352"/>
      <c r="R44" s="315"/>
      <c r="S44" s="56"/>
    </row>
    <row r="45" spans="1:19" s="5" customFormat="1" ht="9.6" customHeight="1">
      <c r="A45" s="302">
        <v>20</v>
      </c>
      <c r="B45" s="47" t="str">
        <f>IF($E45="","",VLOOKUP($E45,#REF!,14))</f>
        <v/>
      </c>
      <c r="C45" s="47" t="str">
        <f>IF($E45="","",VLOOKUP($E45,#REF!,15))</f>
        <v/>
      </c>
      <c r="D45" s="293" t="str">
        <f>IF($E45="","",VLOOKUP($E45,#REF!,5))</f>
        <v/>
      </c>
      <c r="E45" s="48"/>
      <c r="F45" s="77" t="str">
        <f>UPPER(IF($E45="","",VLOOKUP($E45,#REF!,2)))</f>
        <v/>
      </c>
      <c r="G45" s="77" t="str">
        <f>IF($E45="","",VLOOKUP($E45,#REF!,3))</f>
        <v/>
      </c>
      <c r="H45" s="77"/>
      <c r="I45" s="77" t="str">
        <f>IF($E45="","",VLOOKUP($E45,#REF!,4))</f>
        <v/>
      </c>
      <c r="J45" s="360"/>
      <c r="K45" s="300"/>
      <c r="L45" s="300"/>
      <c r="M45" s="300"/>
      <c r="N45" s="304"/>
      <c r="O45" s="352"/>
      <c r="P45" s="62"/>
      <c r="Q45" s="352"/>
      <c r="R45" s="315"/>
      <c r="S45" s="56"/>
    </row>
    <row r="46" spans="1:19" s="5" customFormat="1" ht="9.6" customHeight="1">
      <c r="A46" s="302"/>
      <c r="B46" s="59"/>
      <c r="C46" s="59"/>
      <c r="D46" s="70"/>
      <c r="E46" s="84"/>
      <c r="F46" s="353"/>
      <c r="G46" s="353"/>
      <c r="H46" s="354"/>
      <c r="I46" s="353"/>
      <c r="J46" s="357"/>
      <c r="K46" s="300"/>
      <c r="L46" s="300"/>
      <c r="M46" s="87" t="s">
        <v>173</v>
      </c>
      <c r="N46" s="73"/>
      <c r="O46" s="295" t="str">
        <f>UPPER(IF(OR(N46="a",N46="as"),M42,IF(OR(N46="b",N46="bs"),M50,)))</f>
        <v/>
      </c>
      <c r="P46" s="364"/>
      <c r="Q46" s="352"/>
      <c r="R46" s="315"/>
      <c r="S46" s="56"/>
    </row>
    <row r="47" spans="1:19" s="5" customFormat="1" ht="9.6" customHeight="1">
      <c r="A47" s="302">
        <v>21</v>
      </c>
      <c r="B47" s="47" t="str">
        <f>IF($E47="","",VLOOKUP($E47,#REF!,14))</f>
        <v/>
      </c>
      <c r="C47" s="47" t="str">
        <f>IF($E47="","",VLOOKUP($E47,#REF!,15))</f>
        <v/>
      </c>
      <c r="D47" s="293" t="str">
        <f>IF($E47="","",VLOOKUP($E47,#REF!,5))</f>
        <v/>
      </c>
      <c r="E47" s="48"/>
      <c r="F47" s="77" t="str">
        <f>UPPER(IF($E47="","",VLOOKUP($E47,#REF!,2)))</f>
        <v/>
      </c>
      <c r="G47" s="77" t="str">
        <f>IF($E47="","",VLOOKUP($E47,#REF!,3))</f>
        <v/>
      </c>
      <c r="H47" s="77"/>
      <c r="I47" s="77" t="str">
        <f>IF($E47="","",VLOOKUP($E47,#REF!,4))</f>
        <v/>
      </c>
      <c r="J47" s="361"/>
      <c r="K47" s="300"/>
      <c r="L47" s="300"/>
      <c r="M47" s="300"/>
      <c r="N47" s="304"/>
      <c r="O47" s="300"/>
      <c r="P47" s="315"/>
      <c r="Q47" s="352"/>
      <c r="R47" s="315"/>
      <c r="S47" s="56"/>
    </row>
    <row r="48" spans="1:19" s="5" customFormat="1" ht="9.6" customHeight="1">
      <c r="A48" s="302"/>
      <c r="B48" s="59"/>
      <c r="C48" s="59"/>
      <c r="D48" s="70"/>
      <c r="E48" s="84"/>
      <c r="F48" s="353"/>
      <c r="G48" s="353"/>
      <c r="H48" s="354"/>
      <c r="I48" s="72" t="s">
        <v>173</v>
      </c>
      <c r="J48" s="301"/>
      <c r="K48" s="295" t="str">
        <f>UPPER(IF(OR(J48="a",J48="as"),F47,IF(OR(J48="b",J48="bs"),F49,)))</f>
        <v/>
      </c>
      <c r="L48" s="295"/>
      <c r="M48" s="300"/>
      <c r="N48" s="304"/>
      <c r="O48" s="352"/>
      <c r="P48" s="315"/>
      <c r="Q48" s="352"/>
      <c r="R48" s="315"/>
      <c r="S48" s="56"/>
    </row>
    <row r="49" spans="1:19" s="5" customFormat="1" ht="9.6" customHeight="1">
      <c r="A49" s="302">
        <v>22</v>
      </c>
      <c r="B49" s="47" t="str">
        <f>IF($E49="","",VLOOKUP($E49,#REF!,14))</f>
        <v/>
      </c>
      <c r="C49" s="47" t="str">
        <f>IF($E49="","",VLOOKUP($E49,#REF!,15))</f>
        <v/>
      </c>
      <c r="D49" s="293" t="str">
        <f>IF($E49="","",VLOOKUP($E49,#REF!,5))</f>
        <v/>
      </c>
      <c r="E49" s="48"/>
      <c r="F49" s="77" t="str">
        <f>UPPER(IF($E49="","",VLOOKUP($E49,#REF!,2)))</f>
        <v/>
      </c>
      <c r="G49" s="77" t="str">
        <f>IF($E49="","",VLOOKUP($E49,#REF!,3))</f>
        <v/>
      </c>
      <c r="H49" s="77"/>
      <c r="I49" s="77" t="str">
        <f>IF($E49="","",VLOOKUP($E49,#REF!,4))</f>
        <v/>
      </c>
      <c r="J49" s="355"/>
      <c r="K49" s="300"/>
      <c r="L49" s="356"/>
      <c r="M49" s="300"/>
      <c r="N49" s="304"/>
      <c r="O49" s="352"/>
      <c r="P49" s="315"/>
      <c r="Q49" s="352"/>
      <c r="R49" s="315"/>
      <c r="S49" s="56"/>
    </row>
    <row r="50" spans="1:19" s="5" customFormat="1" ht="9.6" customHeight="1">
      <c r="A50" s="302"/>
      <c r="B50" s="59"/>
      <c r="C50" s="59"/>
      <c r="D50" s="70"/>
      <c r="E50" s="84"/>
      <c r="F50" s="353"/>
      <c r="G50" s="353"/>
      <c r="H50" s="354"/>
      <c r="I50" s="353"/>
      <c r="J50" s="357"/>
      <c r="K50" s="87" t="s">
        <v>173</v>
      </c>
      <c r="L50" s="73"/>
      <c r="M50" s="295" t="str">
        <f>UPPER(IF(OR(L50="a",L50="as"),K48,IF(OR(L50="b",L50="bs"),K52,)))</f>
        <v/>
      </c>
      <c r="N50" s="308"/>
      <c r="O50" s="352"/>
      <c r="P50" s="315"/>
      <c r="Q50" s="352"/>
      <c r="R50" s="315"/>
      <c r="S50" s="56"/>
    </row>
    <row r="51" spans="1:19" s="5" customFormat="1" ht="9.6" customHeight="1">
      <c r="A51" s="302">
        <v>23</v>
      </c>
      <c r="B51" s="47" t="str">
        <f>IF($E51="","",VLOOKUP($E51,#REF!,14))</f>
        <v/>
      </c>
      <c r="C51" s="47" t="str">
        <f>IF($E51="","",VLOOKUP($E51,#REF!,15))</f>
        <v/>
      </c>
      <c r="D51" s="293" t="str">
        <f>IF($E51="","",VLOOKUP($E51,#REF!,5))</f>
        <v/>
      </c>
      <c r="E51" s="48"/>
      <c r="F51" s="77" t="str">
        <f>UPPER(IF($E51="","",VLOOKUP($E51,#REF!,2)))</f>
        <v/>
      </c>
      <c r="G51" s="77" t="str">
        <f>IF($E51="","",VLOOKUP($E51,#REF!,3))</f>
        <v/>
      </c>
      <c r="H51" s="77"/>
      <c r="I51" s="77" t="str">
        <f>IF($E51="","",VLOOKUP($E51,#REF!,4))</f>
        <v/>
      </c>
      <c r="J51" s="351"/>
      <c r="K51" s="300"/>
      <c r="L51" s="358"/>
      <c r="M51" s="300"/>
      <c r="N51" s="297"/>
      <c r="O51" s="352"/>
      <c r="P51" s="315"/>
      <c r="Q51" s="352"/>
      <c r="R51" s="315"/>
      <c r="S51" s="56"/>
    </row>
    <row r="52" spans="1:19" s="5" customFormat="1" ht="9.6" customHeight="1">
      <c r="A52" s="302"/>
      <c r="B52" s="59"/>
      <c r="C52" s="59"/>
      <c r="D52" s="70"/>
      <c r="E52" s="64"/>
      <c r="F52" s="353"/>
      <c r="G52" s="353"/>
      <c r="H52" s="354"/>
      <c r="I52" s="87" t="s">
        <v>173</v>
      </c>
      <c r="J52" s="301"/>
      <c r="K52" s="295" t="str">
        <f>UPPER(IF(OR(J52="a",J52="as"),F51,IF(OR(J52="b",J52="bs"),F53,)))</f>
        <v/>
      </c>
      <c r="L52" s="359"/>
      <c r="M52" s="300"/>
      <c r="N52" s="297"/>
      <c r="O52" s="352"/>
      <c r="P52" s="315"/>
      <c r="Q52" s="352"/>
      <c r="R52" s="315"/>
      <c r="S52" s="56"/>
    </row>
    <row r="53" spans="1:19" s="5" customFormat="1" ht="9.6" customHeight="1">
      <c r="A53" s="292">
        <v>24</v>
      </c>
      <c r="B53" s="47" t="str">
        <f>IF($E53="","",VLOOKUP($E53,#REF!,14))</f>
        <v/>
      </c>
      <c r="C53" s="47" t="str">
        <f>IF($E53="","",VLOOKUP($E53,#REF!,15))</f>
        <v/>
      </c>
      <c r="D53" s="293" t="str">
        <f>IF($E53="","",VLOOKUP($E53,#REF!,5))</f>
        <v/>
      </c>
      <c r="E53" s="48"/>
      <c r="F53" s="50" t="str">
        <f>UPPER(IF($E53="","",VLOOKUP($E53,#REF!,2)))</f>
        <v/>
      </c>
      <c r="G53" s="50" t="str">
        <f>IF($E53="","",VLOOKUP($E53,#REF!,3))</f>
        <v/>
      </c>
      <c r="H53" s="50"/>
      <c r="I53" s="50" t="str">
        <f>IF($E53="","",VLOOKUP($E53,#REF!,4))</f>
        <v/>
      </c>
      <c r="J53" s="360"/>
      <c r="K53" s="300"/>
      <c r="L53" s="300"/>
      <c r="M53" s="300"/>
      <c r="N53" s="297"/>
      <c r="O53" s="352"/>
      <c r="P53" s="315"/>
      <c r="Q53" s="352"/>
      <c r="R53" s="315"/>
      <c r="S53" s="56"/>
    </row>
    <row r="54" spans="1:19" s="5" customFormat="1" ht="9.6" customHeight="1">
      <c r="A54" s="302"/>
      <c r="B54" s="59"/>
      <c r="C54" s="59"/>
      <c r="D54" s="70"/>
      <c r="E54" s="64"/>
      <c r="F54" s="362"/>
      <c r="G54" s="362"/>
      <c r="H54" s="363"/>
      <c r="I54" s="362"/>
      <c r="J54" s="357"/>
      <c r="K54" s="300"/>
      <c r="L54" s="300"/>
      <c r="M54" s="300"/>
      <c r="N54" s="297"/>
      <c r="O54" s="87" t="s">
        <v>173</v>
      </c>
      <c r="P54" s="73"/>
      <c r="Q54" s="295" t="str">
        <f>UPPER(IF(OR(P54="a",P54="as"),O46,IF(OR(P54="b",P54="bs"),O62,)))</f>
        <v/>
      </c>
      <c r="R54" s="365"/>
      <c r="S54" s="56"/>
    </row>
    <row r="55" spans="1:19" s="5" customFormat="1" ht="9.6" customHeight="1">
      <c r="A55" s="292">
        <v>25</v>
      </c>
      <c r="B55" s="47" t="str">
        <f>IF($E55="","",VLOOKUP($E55,#REF!,14))</f>
        <v/>
      </c>
      <c r="C55" s="47" t="str">
        <f>IF($E55="","",VLOOKUP($E55,#REF!,15))</f>
        <v/>
      </c>
      <c r="D55" s="293" t="str">
        <f>IF($E55="","",VLOOKUP($E55,#REF!,5))</f>
        <v/>
      </c>
      <c r="E55" s="48"/>
      <c r="F55" s="50" t="str">
        <f>UPPER(IF($E55="","",VLOOKUP($E55,#REF!,2)))</f>
        <v/>
      </c>
      <c r="G55" s="50" t="str">
        <f>IF($E55="","",VLOOKUP($E55,#REF!,3))</f>
        <v/>
      </c>
      <c r="H55" s="50"/>
      <c r="I55" s="50" t="str">
        <f>IF($E55="","",VLOOKUP($E55,#REF!,4))</f>
        <v/>
      </c>
      <c r="J55" s="351"/>
      <c r="K55" s="300"/>
      <c r="L55" s="300"/>
      <c r="M55" s="300"/>
      <c r="N55" s="297"/>
      <c r="O55" s="352"/>
      <c r="P55" s="315"/>
      <c r="Q55" s="300"/>
      <c r="R55" s="62"/>
      <c r="S55" s="56"/>
    </row>
    <row r="56" spans="1:19" s="5" customFormat="1" ht="9.6" customHeight="1">
      <c r="A56" s="302"/>
      <c r="B56" s="59"/>
      <c r="C56" s="59"/>
      <c r="D56" s="70"/>
      <c r="E56" s="64"/>
      <c r="F56" s="353"/>
      <c r="G56" s="353"/>
      <c r="H56" s="354"/>
      <c r="I56" s="87" t="s">
        <v>173</v>
      </c>
      <c r="J56" s="301"/>
      <c r="K56" s="295" t="str">
        <f>UPPER(IF(OR(J56="a",J56="as"),F55,IF(OR(J56="b",J56="bs"),F57,)))</f>
        <v/>
      </c>
      <c r="L56" s="295"/>
      <c r="M56" s="300"/>
      <c r="N56" s="297"/>
      <c r="O56" s="352"/>
      <c r="P56" s="315"/>
      <c r="Q56" s="352"/>
      <c r="R56" s="62"/>
      <c r="S56" s="56"/>
    </row>
    <row r="57" spans="1:19" s="5" customFormat="1" ht="9.6" customHeight="1">
      <c r="A57" s="302">
        <v>26</v>
      </c>
      <c r="B57" s="47" t="str">
        <f>IF($E57="","",VLOOKUP($E57,#REF!,14))</f>
        <v/>
      </c>
      <c r="C57" s="47" t="str">
        <f>IF($E57="","",VLOOKUP($E57,#REF!,15))</f>
        <v/>
      </c>
      <c r="D57" s="293" t="str">
        <f>IF($E57="","",VLOOKUP($E57,#REF!,5))</f>
        <v/>
      </c>
      <c r="E57" s="48"/>
      <c r="F57" s="77" t="str">
        <f>UPPER(IF($E57="","",VLOOKUP($E57,#REF!,2)))</f>
        <v/>
      </c>
      <c r="G57" s="77" t="str">
        <f>IF($E57="","",VLOOKUP($E57,#REF!,3))</f>
        <v/>
      </c>
      <c r="H57" s="77"/>
      <c r="I57" s="77" t="str">
        <f>IF($E57="","",VLOOKUP($E57,#REF!,4))</f>
        <v/>
      </c>
      <c r="J57" s="355"/>
      <c r="K57" s="300"/>
      <c r="L57" s="356"/>
      <c r="M57" s="300"/>
      <c r="N57" s="297"/>
      <c r="O57" s="352"/>
      <c r="P57" s="315"/>
      <c r="Q57" s="352"/>
      <c r="R57" s="62"/>
      <c r="S57" s="56"/>
    </row>
    <row r="58" spans="1:19" s="5" customFormat="1" ht="9.6" customHeight="1">
      <c r="A58" s="302"/>
      <c r="B58" s="59"/>
      <c r="C58" s="59"/>
      <c r="D58" s="70"/>
      <c r="E58" s="84"/>
      <c r="F58" s="353"/>
      <c r="G58" s="353"/>
      <c r="H58" s="354"/>
      <c r="I58" s="353"/>
      <c r="J58" s="357"/>
      <c r="K58" s="87" t="s">
        <v>173</v>
      </c>
      <c r="L58" s="73"/>
      <c r="M58" s="295" t="str">
        <f>UPPER(IF(OR(L58="a",L58="as"),K56,IF(OR(L58="b",L58="bs"),K60,)))</f>
        <v/>
      </c>
      <c r="N58" s="296"/>
      <c r="O58" s="352"/>
      <c r="P58" s="315"/>
      <c r="Q58" s="352"/>
      <c r="R58" s="62"/>
      <c r="S58" s="56"/>
    </row>
    <row r="59" spans="1:19" s="5" customFormat="1" ht="9.6" customHeight="1">
      <c r="A59" s="302">
        <v>27</v>
      </c>
      <c r="B59" s="47" t="str">
        <f>IF($E59="","",VLOOKUP($E59,#REF!,14))</f>
        <v/>
      </c>
      <c r="C59" s="47" t="str">
        <f>IF($E59="","",VLOOKUP($E59,#REF!,15))</f>
        <v/>
      </c>
      <c r="D59" s="293" t="str">
        <f>IF($E59="","",VLOOKUP($E59,#REF!,5))</f>
        <v/>
      </c>
      <c r="E59" s="48"/>
      <c r="F59" s="77" t="str">
        <f>UPPER(IF($E59="","",VLOOKUP($E59,#REF!,2)))</f>
        <v/>
      </c>
      <c r="G59" s="77" t="str">
        <f>IF($E59="","",VLOOKUP($E59,#REF!,3))</f>
        <v/>
      </c>
      <c r="H59" s="77"/>
      <c r="I59" s="77" t="str">
        <f>IF($E59="","",VLOOKUP($E59,#REF!,4))</f>
        <v/>
      </c>
      <c r="J59" s="351"/>
      <c r="K59" s="300"/>
      <c r="L59" s="358"/>
      <c r="M59" s="300"/>
      <c r="N59" s="304"/>
      <c r="O59" s="352"/>
      <c r="P59" s="315"/>
      <c r="Q59" s="352"/>
      <c r="R59" s="62"/>
      <c r="S59" s="367"/>
    </row>
    <row r="60" spans="1:19" s="5" customFormat="1" ht="9.6" customHeight="1">
      <c r="A60" s="302"/>
      <c r="B60" s="59"/>
      <c r="C60" s="59"/>
      <c r="D60" s="70"/>
      <c r="E60" s="84"/>
      <c r="F60" s="353"/>
      <c r="G60" s="353"/>
      <c r="H60" s="354"/>
      <c r="I60" s="72" t="s">
        <v>173</v>
      </c>
      <c r="J60" s="301"/>
      <c r="K60" s="295" t="str">
        <f>UPPER(IF(OR(J60="a",J60="as"),F59,IF(OR(J60="b",J60="bs"),F61,)))</f>
        <v/>
      </c>
      <c r="L60" s="359"/>
      <c r="M60" s="300"/>
      <c r="N60" s="304"/>
      <c r="O60" s="352"/>
      <c r="P60" s="315"/>
      <c r="Q60" s="352"/>
      <c r="R60" s="62"/>
      <c r="S60" s="56"/>
    </row>
    <row r="61" spans="1:19" s="5" customFormat="1" ht="9.6" customHeight="1">
      <c r="A61" s="302">
        <v>28</v>
      </c>
      <c r="B61" s="47" t="str">
        <f>IF($E61="","",VLOOKUP($E61,#REF!,14))</f>
        <v/>
      </c>
      <c r="C61" s="47" t="str">
        <f>IF($E61="","",VLOOKUP($E61,#REF!,15))</f>
        <v/>
      </c>
      <c r="D61" s="293" t="str">
        <f>IF($E61="","",VLOOKUP($E61,#REF!,5))</f>
        <v/>
      </c>
      <c r="E61" s="48"/>
      <c r="F61" s="77" t="str">
        <f>UPPER(IF($E61="","",VLOOKUP($E61,#REF!,2)))</f>
        <v/>
      </c>
      <c r="G61" s="77" t="str">
        <f>IF($E61="","",VLOOKUP($E61,#REF!,3))</f>
        <v/>
      </c>
      <c r="H61" s="77"/>
      <c r="I61" s="77" t="str">
        <f>IF($E61="","",VLOOKUP($E61,#REF!,4))</f>
        <v/>
      </c>
      <c r="J61" s="360"/>
      <c r="K61" s="300"/>
      <c r="L61" s="300"/>
      <c r="M61" s="300"/>
      <c r="N61" s="304"/>
      <c r="O61" s="352"/>
      <c r="P61" s="315"/>
      <c r="Q61" s="352"/>
      <c r="R61" s="62"/>
      <c r="S61" s="56"/>
    </row>
    <row r="62" spans="1:19" s="5" customFormat="1" ht="9.6" customHeight="1">
      <c r="A62" s="302"/>
      <c r="B62" s="59"/>
      <c r="C62" s="59"/>
      <c r="D62" s="70"/>
      <c r="E62" s="84"/>
      <c r="F62" s="353"/>
      <c r="G62" s="353"/>
      <c r="H62" s="354"/>
      <c r="I62" s="353"/>
      <c r="J62" s="357"/>
      <c r="K62" s="300"/>
      <c r="L62" s="300"/>
      <c r="M62" s="87" t="s">
        <v>173</v>
      </c>
      <c r="N62" s="73"/>
      <c r="O62" s="295" t="str">
        <f>UPPER(IF(OR(N62="a",N62="as"),M58,IF(OR(N62="b",N62="bs"),M66,)))</f>
        <v/>
      </c>
      <c r="P62" s="365"/>
      <c r="Q62" s="352"/>
      <c r="R62" s="62"/>
      <c r="S62" s="56"/>
    </row>
    <row r="63" spans="1:19" s="5" customFormat="1" ht="9.6" customHeight="1">
      <c r="A63" s="302">
        <v>29</v>
      </c>
      <c r="B63" s="47" t="str">
        <f>IF($E63="","",VLOOKUP($E63,#REF!,14))</f>
        <v/>
      </c>
      <c r="C63" s="47" t="str">
        <f>IF($E63="","",VLOOKUP($E63,#REF!,15))</f>
        <v/>
      </c>
      <c r="D63" s="293" t="str">
        <f>IF($E63="","",VLOOKUP($E63,#REF!,5))</f>
        <v/>
      </c>
      <c r="E63" s="48"/>
      <c r="F63" s="77" t="str">
        <f>UPPER(IF($E63="","",VLOOKUP($E63,#REF!,2)))</f>
        <v/>
      </c>
      <c r="G63" s="77" t="str">
        <f>IF($E63="","",VLOOKUP($E63,#REF!,3))</f>
        <v/>
      </c>
      <c r="H63" s="77"/>
      <c r="I63" s="77" t="str">
        <f>IF($E63="","",VLOOKUP($E63,#REF!,4))</f>
        <v/>
      </c>
      <c r="J63" s="361"/>
      <c r="K63" s="300"/>
      <c r="L63" s="300"/>
      <c r="M63" s="300"/>
      <c r="N63" s="304"/>
      <c r="O63" s="300"/>
      <c r="P63" s="297"/>
      <c r="Q63" s="118"/>
      <c r="R63" s="119"/>
      <c r="S63" s="56"/>
    </row>
    <row r="64" spans="1:19" s="5" customFormat="1" ht="9.6" customHeight="1">
      <c r="A64" s="302"/>
      <c r="B64" s="59"/>
      <c r="C64" s="59"/>
      <c r="D64" s="70"/>
      <c r="E64" s="84"/>
      <c r="F64" s="353"/>
      <c r="G64" s="353"/>
      <c r="H64" s="354"/>
      <c r="I64" s="72" t="s">
        <v>173</v>
      </c>
      <c r="J64" s="301"/>
      <c r="K64" s="295" t="str">
        <f>UPPER(IF(OR(J64="a",J64="as"),F63,IF(OR(J64="b",J64="bs"),F65,)))</f>
        <v/>
      </c>
      <c r="L64" s="295"/>
      <c r="M64" s="300"/>
      <c r="N64" s="304"/>
      <c r="O64" s="297"/>
      <c r="P64" s="297"/>
      <c r="Q64" s="118"/>
      <c r="R64" s="119"/>
      <c r="S64" s="56"/>
    </row>
    <row r="65" spans="1:19" s="5" customFormat="1" ht="9.6" customHeight="1">
      <c r="A65" s="302">
        <v>30</v>
      </c>
      <c r="B65" s="47" t="str">
        <f>IF($E65="","",VLOOKUP($E65,#REF!,14))</f>
        <v/>
      </c>
      <c r="C65" s="47" t="str">
        <f>IF($E65="","",VLOOKUP($E65,#REF!,15))</f>
        <v/>
      </c>
      <c r="D65" s="293" t="str">
        <f>IF($E65="","",VLOOKUP($E65,#REF!,5))</f>
        <v/>
      </c>
      <c r="E65" s="48"/>
      <c r="F65" s="77" t="str">
        <f>UPPER(IF($E65="","",VLOOKUP($E65,#REF!,2)))</f>
        <v/>
      </c>
      <c r="G65" s="77" t="str">
        <f>IF($E65="","",VLOOKUP($E65,#REF!,3))</f>
        <v/>
      </c>
      <c r="H65" s="77"/>
      <c r="I65" s="77" t="str">
        <f>IF($E65="","",VLOOKUP($E65,#REF!,4))</f>
        <v/>
      </c>
      <c r="J65" s="355"/>
      <c r="K65" s="300"/>
      <c r="L65" s="356"/>
      <c r="M65" s="300"/>
      <c r="N65" s="304"/>
      <c r="O65" s="297"/>
      <c r="P65" s="297"/>
      <c r="Q65" s="118"/>
      <c r="R65" s="119"/>
      <c r="S65" s="56"/>
    </row>
    <row r="66" spans="1:19" s="5" customFormat="1" ht="9.6" customHeight="1">
      <c r="A66" s="302"/>
      <c r="B66" s="59"/>
      <c r="C66" s="59"/>
      <c r="D66" s="70"/>
      <c r="E66" s="84"/>
      <c r="F66" s="353"/>
      <c r="G66" s="353"/>
      <c r="H66" s="354"/>
      <c r="I66" s="353"/>
      <c r="J66" s="357"/>
      <c r="K66" s="87" t="s">
        <v>173</v>
      </c>
      <c r="L66" s="73"/>
      <c r="M66" s="295" t="str">
        <f>UPPER(IF(OR(L66="a",L66="as"),K64,IF(OR(L66="b",L66="bs"),K68,)))</f>
        <v/>
      </c>
      <c r="N66" s="308"/>
      <c r="O66" s="297"/>
      <c r="P66" s="297"/>
      <c r="Q66" s="118"/>
      <c r="R66" s="119"/>
      <c r="S66" s="56"/>
    </row>
    <row r="67" spans="1:19" s="5" customFormat="1" ht="9.6" customHeight="1">
      <c r="A67" s="302">
        <v>31</v>
      </c>
      <c r="B67" s="47" t="str">
        <f>IF($E67="","",VLOOKUP($E67,#REF!,14))</f>
        <v/>
      </c>
      <c r="C67" s="47" t="str">
        <f>IF($E67="","",VLOOKUP($E67,#REF!,15))</f>
        <v/>
      </c>
      <c r="D67" s="293" t="str">
        <f>IF($E67="","",VLOOKUP($E67,#REF!,5))</f>
        <v/>
      </c>
      <c r="E67" s="48"/>
      <c r="F67" s="77" t="str">
        <f>UPPER(IF($E67="","",VLOOKUP($E67,#REF!,2)))</f>
        <v/>
      </c>
      <c r="G67" s="77" t="str">
        <f>IF($E67="","",VLOOKUP($E67,#REF!,3))</f>
        <v/>
      </c>
      <c r="H67" s="77"/>
      <c r="I67" s="77" t="str">
        <f>IF($E67="","",VLOOKUP($E67,#REF!,4))</f>
        <v/>
      </c>
      <c r="J67" s="351"/>
      <c r="K67" s="300"/>
      <c r="L67" s="358"/>
      <c r="M67" s="300"/>
      <c r="N67" s="297"/>
      <c r="O67" s="297"/>
      <c r="P67" s="297"/>
      <c r="Q67" s="118"/>
      <c r="R67" s="119"/>
      <c r="S67" s="56"/>
    </row>
    <row r="68" spans="1:19" s="5" customFormat="1" ht="9.6" customHeight="1">
      <c r="A68" s="302"/>
      <c r="B68" s="59"/>
      <c r="C68" s="59"/>
      <c r="D68" s="70"/>
      <c r="E68" s="64"/>
      <c r="F68" s="353"/>
      <c r="G68" s="353"/>
      <c r="H68" s="354"/>
      <c r="I68" s="87" t="s">
        <v>173</v>
      </c>
      <c r="J68" s="301"/>
      <c r="K68" s="295" t="str">
        <f>UPPER(IF(OR(J68="a",J68="as"),F67,IF(OR(J68="b",J68="bs"),F69,)))</f>
        <v/>
      </c>
      <c r="L68" s="359"/>
      <c r="M68" s="300"/>
      <c r="N68" s="297"/>
      <c r="O68" s="297"/>
      <c r="P68" s="297"/>
      <c r="Q68" s="118"/>
      <c r="R68" s="119"/>
      <c r="S68" s="56"/>
    </row>
    <row r="69" spans="1:19" s="5" customFormat="1" ht="9.6" customHeight="1">
      <c r="A69" s="292">
        <v>32</v>
      </c>
      <c r="B69" s="47" t="str">
        <f>IF($E69="","",VLOOKUP($E69,#REF!,14))</f>
        <v/>
      </c>
      <c r="C69" s="47" t="str">
        <f>IF($E69="","",VLOOKUP($E69,#REF!,15))</f>
        <v/>
      </c>
      <c r="D69" s="293" t="str">
        <f>IF($E69="","",VLOOKUP($E69,#REF!,5))</f>
        <v/>
      </c>
      <c r="E69" s="48"/>
      <c r="F69" s="50" t="str">
        <f>UPPER(IF($E69="","",VLOOKUP($E69,#REF!,2)))</f>
        <v/>
      </c>
      <c r="G69" s="50" t="str">
        <f>IF($E69="","",VLOOKUP($E69,#REF!,3))</f>
        <v/>
      </c>
      <c r="H69" s="50"/>
      <c r="I69" s="50" t="str">
        <f>IF($E69="","",VLOOKUP($E69,#REF!,4))</f>
        <v/>
      </c>
      <c r="J69" s="360"/>
      <c r="K69" s="300"/>
      <c r="L69" s="300"/>
      <c r="M69" s="300"/>
      <c r="N69" s="300"/>
      <c r="O69" s="352"/>
      <c r="P69" s="62"/>
      <c r="Q69" s="118"/>
      <c r="R69" s="119"/>
      <c r="S69" s="56"/>
    </row>
    <row r="70" spans="1:19" s="5" customFormat="1" ht="6.75" customHeight="1">
      <c r="A70" s="368"/>
      <c r="B70" s="368"/>
      <c r="C70" s="368"/>
      <c r="D70" s="368"/>
      <c r="E70" s="368"/>
      <c r="F70" s="369"/>
      <c r="G70" s="369"/>
      <c r="H70" s="369"/>
      <c r="I70" s="369"/>
      <c r="J70" s="370"/>
      <c r="K70" s="121"/>
      <c r="L70" s="122"/>
      <c r="M70" s="121"/>
      <c r="N70" s="122"/>
      <c r="O70" s="121"/>
      <c r="P70" s="122"/>
      <c r="Q70" s="121"/>
      <c r="R70" s="122"/>
      <c r="S70" s="56"/>
    </row>
    <row r="71" spans="1:19" s="6" customFormat="1" ht="10.5" customHeight="1">
      <c r="A71" s="125" t="s">
        <v>112</v>
      </c>
      <c r="B71" s="126"/>
      <c r="C71" s="126"/>
      <c r="D71" s="330"/>
      <c r="E71" s="128" t="s">
        <v>140</v>
      </c>
      <c r="F71" s="129" t="s">
        <v>141</v>
      </c>
      <c r="G71" s="128"/>
      <c r="H71" s="371"/>
      <c r="I71" s="372"/>
      <c r="J71" s="128" t="s">
        <v>140</v>
      </c>
      <c r="K71" s="129" t="s">
        <v>142</v>
      </c>
      <c r="L71" s="131"/>
      <c r="M71" s="129" t="s">
        <v>143</v>
      </c>
      <c r="N71" s="132"/>
      <c r="O71" s="133" t="s">
        <v>144</v>
      </c>
      <c r="P71" s="133"/>
      <c r="Q71" s="134"/>
      <c r="R71" s="135"/>
    </row>
    <row r="72" spans="1:19" s="6" customFormat="1" ht="9" customHeight="1">
      <c r="A72" s="334" t="s">
        <v>145</v>
      </c>
      <c r="B72" s="335"/>
      <c r="C72" s="336"/>
      <c r="D72" s="337"/>
      <c r="E72" s="139">
        <v>1</v>
      </c>
      <c r="F72" s="140" t="e">
        <f>IF(E72&gt;$R$79,,UPPER(VLOOKUP(E72,#REF!,2)))</f>
        <v>#REF!</v>
      </c>
      <c r="G72" s="373"/>
      <c r="H72" s="140"/>
      <c r="I72" s="339"/>
      <c r="J72" s="340" t="s">
        <v>146</v>
      </c>
      <c r="K72" s="137"/>
      <c r="L72" s="144"/>
      <c r="M72" s="137"/>
      <c r="N72" s="145"/>
      <c r="O72" s="146" t="s">
        <v>147</v>
      </c>
      <c r="P72" s="147"/>
      <c r="Q72" s="147"/>
      <c r="R72" s="148"/>
    </row>
    <row r="73" spans="1:19" s="6" customFormat="1" ht="9" customHeight="1">
      <c r="A73" s="149" t="s">
        <v>148</v>
      </c>
      <c r="B73" s="150"/>
      <c r="C73" s="341"/>
      <c r="D73" s="151"/>
      <c r="E73" s="139">
        <v>2</v>
      </c>
      <c r="F73" s="140" t="e">
        <f>IF(E73&gt;$R$79,,UPPER(VLOOKUP(E73,#REF!,2)))</f>
        <v>#REF!</v>
      </c>
      <c r="G73" s="373"/>
      <c r="H73" s="140"/>
      <c r="I73" s="339"/>
      <c r="J73" s="340" t="s">
        <v>149</v>
      </c>
      <c r="K73" s="137"/>
      <c r="L73" s="144"/>
      <c r="M73" s="137"/>
      <c r="N73" s="145"/>
      <c r="O73" s="342"/>
      <c r="P73" s="152"/>
      <c r="Q73" s="150"/>
      <c r="R73" s="153"/>
    </row>
    <row r="74" spans="1:19" s="6" customFormat="1" ht="9" customHeight="1">
      <c r="A74" s="154"/>
      <c r="B74" s="155"/>
      <c r="C74" s="343"/>
      <c r="D74" s="156"/>
      <c r="E74" s="139">
        <v>3</v>
      </c>
      <c r="F74" s="140" t="e">
        <f>IF(E74&gt;$R$79,,UPPER(VLOOKUP(E74,#REF!,2)))</f>
        <v>#REF!</v>
      </c>
      <c r="G74" s="373"/>
      <c r="H74" s="140"/>
      <c r="I74" s="339"/>
      <c r="J74" s="340" t="s">
        <v>150</v>
      </c>
      <c r="K74" s="137"/>
      <c r="L74" s="144"/>
      <c r="M74" s="137"/>
      <c r="N74" s="145"/>
      <c r="O74" s="146" t="s">
        <v>151</v>
      </c>
      <c r="P74" s="147"/>
      <c r="Q74" s="147"/>
      <c r="R74" s="148"/>
    </row>
    <row r="75" spans="1:19" s="6" customFormat="1" ht="9" customHeight="1">
      <c r="A75" s="157"/>
      <c r="B75" s="158"/>
      <c r="C75" s="158"/>
      <c r="D75" s="159"/>
      <c r="E75" s="139">
        <v>4</v>
      </c>
      <c r="F75" s="140" t="e">
        <f>IF(E75&gt;$R$79,,UPPER(VLOOKUP(E75,#REF!,2)))</f>
        <v>#REF!</v>
      </c>
      <c r="G75" s="373"/>
      <c r="H75" s="140"/>
      <c r="I75" s="339"/>
      <c r="J75" s="340" t="s">
        <v>152</v>
      </c>
      <c r="K75" s="137"/>
      <c r="L75" s="144"/>
      <c r="M75" s="137"/>
      <c r="N75" s="145"/>
      <c r="O75" s="137"/>
      <c r="P75" s="144"/>
      <c r="Q75" s="137"/>
      <c r="R75" s="145"/>
    </row>
    <row r="76" spans="1:19" s="6" customFormat="1" ht="9" customHeight="1">
      <c r="A76" s="160"/>
      <c r="B76" s="161"/>
      <c r="C76" s="161"/>
      <c r="D76" s="344"/>
      <c r="E76" s="139">
        <v>5</v>
      </c>
      <c r="F76" s="140" t="e">
        <f>IF(E76&gt;$R$79,,UPPER(VLOOKUP(E76,#REF!,2)))</f>
        <v>#REF!</v>
      </c>
      <c r="G76" s="373"/>
      <c r="H76" s="140"/>
      <c r="I76" s="339"/>
      <c r="J76" s="340" t="s">
        <v>153</v>
      </c>
      <c r="K76" s="137"/>
      <c r="L76" s="144"/>
      <c r="M76" s="137"/>
      <c r="N76" s="145"/>
      <c r="O76" s="150"/>
      <c r="P76" s="152"/>
      <c r="Q76" s="150"/>
      <c r="R76" s="153"/>
    </row>
    <row r="77" spans="1:19" s="6" customFormat="1" ht="9" customHeight="1">
      <c r="A77" s="163"/>
      <c r="B77" s="164"/>
      <c r="C77" s="158"/>
      <c r="D77" s="159"/>
      <c r="E77" s="139">
        <v>6</v>
      </c>
      <c r="F77" s="140" t="e">
        <f>IF(E77&gt;$R$79,,UPPER(VLOOKUP(E77,#REF!,2)))</f>
        <v>#REF!</v>
      </c>
      <c r="G77" s="373"/>
      <c r="H77" s="140"/>
      <c r="I77" s="339"/>
      <c r="J77" s="340" t="s">
        <v>154</v>
      </c>
      <c r="K77" s="137"/>
      <c r="L77" s="144"/>
      <c r="M77" s="137"/>
      <c r="N77" s="145"/>
      <c r="O77" s="146" t="s">
        <v>155</v>
      </c>
      <c r="P77" s="147"/>
      <c r="Q77" s="147"/>
      <c r="R77" s="148"/>
    </row>
    <row r="78" spans="1:19" s="6" customFormat="1" ht="9" customHeight="1">
      <c r="A78" s="163"/>
      <c r="B78" s="164"/>
      <c r="C78" s="36"/>
      <c r="D78" s="165"/>
      <c r="E78" s="139">
        <v>7</v>
      </c>
      <c r="F78" s="140" t="e">
        <f>IF(E78&gt;$R$79,,UPPER(VLOOKUP(E78,#REF!,2)))</f>
        <v>#REF!</v>
      </c>
      <c r="G78" s="373"/>
      <c r="H78" s="140"/>
      <c r="I78" s="339"/>
      <c r="J78" s="340" t="s">
        <v>156</v>
      </c>
      <c r="K78" s="137"/>
      <c r="L78" s="144"/>
      <c r="M78" s="137"/>
      <c r="N78" s="145"/>
      <c r="O78" s="137"/>
      <c r="P78" s="144"/>
      <c r="Q78" s="137"/>
      <c r="R78" s="145"/>
    </row>
    <row r="79" spans="1:19" s="6" customFormat="1" ht="9" customHeight="1">
      <c r="A79" s="166"/>
      <c r="B79" s="167"/>
      <c r="C79" s="200"/>
      <c r="D79" s="168"/>
      <c r="E79" s="169">
        <v>8</v>
      </c>
      <c r="F79" s="171" t="e">
        <f>IF(E79&gt;$R$79,,UPPER(VLOOKUP(E79,#REF!,2)))</f>
        <v>#REF!</v>
      </c>
      <c r="G79" s="374"/>
      <c r="H79" s="171"/>
      <c r="I79" s="346"/>
      <c r="J79" s="347" t="s">
        <v>157</v>
      </c>
      <c r="K79" s="150"/>
      <c r="L79" s="152"/>
      <c r="M79" s="150"/>
      <c r="N79" s="153"/>
      <c r="O79" s="150">
        <f>R4</f>
        <v>0</v>
      </c>
      <c r="P79" s="152"/>
      <c r="Q79" s="150"/>
      <c r="R79" s="348" t="e">
        <f>MIN(8,#REF!)</f>
        <v>#REF!</v>
      </c>
    </row>
  </sheetData>
  <mergeCells count="2">
    <mergeCell ref="A4:C4"/>
    <mergeCell ref="Q41:R41"/>
  </mergeCells>
  <conditionalFormatting sqref="Q38">
    <cfRule type="expression" dxfId="259" priority="11" stopIfTrue="1">
      <formula>P39="as"</formula>
    </cfRule>
    <cfRule type="expression" dxfId="258" priority="12" stopIfTrue="1">
      <formula>P39="bs"</formula>
    </cfRule>
  </conditionalFormatting>
  <dataValidations count="2">
    <dataValidation type="list" allowBlank="1" showInputMessage="1" sqref="I8 K10 I12 M14 I16 K18 I20 I24 K26 I28 M30 I32 K34 I36 I40 K42 I44 M46 I48 K50 I52 I56 K58 I60 M62 I64 K66 I68" xr:uid="{00000000-0002-0000-1300-000000000000}">
      <formula1>$U$7:$U$16</formula1>
    </dataValidation>
    <dataValidation type="list" allowBlank="1" showInputMessage="1" sqref="O22 O39 O54" xr:uid="{00000000-0002-0000-1300-000001000000}">
      <formula1>$V$8:$V$17</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547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10547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6">
    <tabColor indexed="11"/>
    <pageSetUpPr fitToPage="1"/>
  </sheetPr>
  <dimension ref="A1:AK82"/>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33203125" customWidth="1"/>
    <col min="21" max="21" width="11.44140625" hidden="1" customWidth="1"/>
    <col min="25" max="34" width="9.109375" hidden="1" customWidth="1"/>
  </cols>
  <sheetData>
    <row r="1" spans="1:37" s="1" customFormat="1" ht="21.75" customHeight="1">
      <c r="A1" s="9" t="str">
        <f>Altalanos!$A$6</f>
        <v>Bács-Kiskun megyei Tenisz Diákolimpia</v>
      </c>
      <c r="B1" s="9"/>
      <c r="C1" s="265"/>
      <c r="D1" s="265"/>
      <c r="E1" s="265"/>
      <c r="F1" s="265"/>
      <c r="G1" s="265"/>
      <c r="H1" s="265"/>
      <c r="I1" s="266"/>
      <c r="J1" s="267"/>
      <c r="K1" s="268"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7">
        <f>Altalanos!$A$8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273</v>
      </c>
      <c r="N5" s="280"/>
      <c r="O5" s="196" t="s">
        <v>271</v>
      </c>
      <c r="P5" s="280"/>
      <c r="Q5" s="196" t="s">
        <v>235</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3"/>
      <c r="C6" s="284"/>
      <c r="D6" s="284"/>
      <c r="E6" s="283"/>
      <c r="F6" s="41" t="str">
        <f>IF(Y3="","",CONCATENATE(AH1," pont"))</f>
        <v/>
      </c>
      <c r="G6" s="285"/>
      <c r="H6" s="286"/>
      <c r="I6" s="285"/>
      <c r="J6" s="287"/>
      <c r="K6" s="284" t="str">
        <f>IF(Y3="","",CONCATENATE(AG1," pont"))</f>
        <v/>
      </c>
      <c r="L6" s="287"/>
      <c r="M6" s="284" t="str">
        <f>IF(Y3="","",CONCATENATE(AF1," pont"))</f>
        <v/>
      </c>
      <c r="N6" s="287"/>
      <c r="O6" s="284" t="str">
        <f>IF(Y3="","",CONCATENATE(AE1," pont"))</f>
        <v/>
      </c>
      <c r="P6" s="287"/>
      <c r="Q6" s="284" t="str">
        <f>IF(Y3="","",CONCATENATE(AD1," pont"))</f>
        <v/>
      </c>
      <c r="R6" s="288"/>
      <c r="Y6" s="289"/>
      <c r="Z6" s="289"/>
      <c r="AA6" s="289" t="s">
        <v>121</v>
      </c>
      <c r="AB6" s="290">
        <v>150</v>
      </c>
      <c r="AC6" s="290">
        <v>120</v>
      </c>
      <c r="AD6" s="290">
        <v>90</v>
      </c>
      <c r="AE6" s="290">
        <v>60</v>
      </c>
      <c r="AF6" s="290">
        <v>40</v>
      </c>
      <c r="AG6" s="290">
        <v>25</v>
      </c>
      <c r="AH6" s="290">
        <v>10</v>
      </c>
      <c r="AI6" s="291"/>
      <c r="AJ6" s="291"/>
      <c r="AK6" s="291"/>
    </row>
    <row r="7" spans="1:37" s="5" customFormat="1" ht="9" customHeight="1">
      <c r="A7" s="292" t="s">
        <v>146</v>
      </c>
      <c r="B7" s="47" t="str">
        <f>IF($E7="","",VLOOKUP($E7,#REF!,14))</f>
        <v/>
      </c>
      <c r="C7" s="47" t="str">
        <f>IF($E7="","",VLOOKUP($E7,#REF!,15))</f>
        <v/>
      </c>
      <c r="D7" s="293" t="str">
        <f>IF($E7="","",VLOOKUP($E7,#REF!,5))</f>
        <v/>
      </c>
      <c r="E7" s="48"/>
      <c r="F7" s="50" t="str">
        <f>UPPER(IF($E7="","",VLOOKUP($E7,#REF!,2)))</f>
        <v/>
      </c>
      <c r="G7" s="50" t="str">
        <f>IF($E7="","",VLOOKUP($E7,#REF!,3))</f>
        <v/>
      </c>
      <c r="H7" s="50"/>
      <c r="I7" s="50" t="str">
        <f>IF($E7="","",VLOOKUP($E7,#REF!,4))</f>
        <v/>
      </c>
      <c r="J7" s="294"/>
      <c r="K7" s="295" t="str">
        <f>UPPER(IF(OR(J8="a",J8="as"),F7,IF(OR(J8="b",J8="bs"),F8,)))</f>
        <v/>
      </c>
      <c r="L7" s="296"/>
      <c r="M7" s="297"/>
      <c r="N7" s="297"/>
      <c r="O7" s="297"/>
      <c r="P7" s="297"/>
      <c r="Q7" s="297"/>
      <c r="R7" s="297"/>
      <c r="S7" s="56"/>
      <c r="U7" s="57" t="e">
        <f>#REF!</f>
        <v>#REF!</v>
      </c>
      <c r="Y7" s="275"/>
      <c r="Z7" s="275"/>
      <c r="AA7" s="275" t="s">
        <v>122</v>
      </c>
      <c r="AB7" s="276">
        <v>120</v>
      </c>
      <c r="AC7" s="276">
        <v>90</v>
      </c>
      <c r="AD7" s="276">
        <v>60</v>
      </c>
      <c r="AE7" s="276">
        <v>40</v>
      </c>
      <c r="AF7" s="276">
        <v>25</v>
      </c>
      <c r="AG7" s="276">
        <v>10</v>
      </c>
      <c r="AH7" s="276">
        <v>5</v>
      </c>
      <c r="AI7"/>
      <c r="AJ7"/>
      <c r="AK7"/>
    </row>
    <row r="8" spans="1:37" s="5" customFormat="1" ht="9" customHeight="1">
      <c r="A8" s="298" t="s">
        <v>149</v>
      </c>
      <c r="B8" s="47" t="str">
        <f>IF($E8="","",VLOOKUP($E8,#REF!,14))</f>
        <v/>
      </c>
      <c r="C8" s="47" t="str">
        <f>IF($E8="","",VLOOKUP($E8,#REF!,15))</f>
        <v/>
      </c>
      <c r="D8" s="293" t="str">
        <f>IF($E8="","",VLOOKUP($E8,#REF!,5))</f>
        <v/>
      </c>
      <c r="E8" s="48"/>
      <c r="F8" s="77" t="str">
        <f>UPPER(IF($E8="","",VLOOKUP($E8,#REF!,2)))</f>
        <v/>
      </c>
      <c r="G8" s="77" t="str">
        <f>IF($E8="","",VLOOKUP($E8,#REF!,3))</f>
        <v/>
      </c>
      <c r="H8" s="77"/>
      <c r="I8" s="77" t="str">
        <f>IF($E8="","",VLOOKUP($E8,#REF!,4))</f>
        <v/>
      </c>
      <c r="J8" s="299"/>
      <c r="K8" s="300"/>
      <c r="L8" s="301"/>
      <c r="M8" s="295" t="str">
        <f>UPPER(IF(OR(L8="a",L8="as"),K7,IF(OR(L8="b",L8="bs"),K9,)))</f>
        <v/>
      </c>
      <c r="N8" s="296"/>
      <c r="O8" s="297"/>
      <c r="P8" s="297"/>
      <c r="Q8" s="297"/>
      <c r="R8" s="297"/>
      <c r="S8" s="56"/>
      <c r="U8" s="63" t="e">
        <f>#REF!</f>
        <v>#REF!</v>
      </c>
      <c r="Y8" s="275"/>
      <c r="Z8" s="275"/>
      <c r="AA8" s="275" t="s">
        <v>126</v>
      </c>
      <c r="AB8" s="276">
        <v>90</v>
      </c>
      <c r="AC8" s="276">
        <v>60</v>
      </c>
      <c r="AD8" s="276">
        <v>40</v>
      </c>
      <c r="AE8" s="276">
        <v>25</v>
      </c>
      <c r="AF8" s="276">
        <v>10</v>
      </c>
      <c r="AG8" s="276">
        <v>5</v>
      </c>
      <c r="AH8" s="276">
        <v>2</v>
      </c>
      <c r="AI8"/>
      <c r="AJ8"/>
      <c r="AK8"/>
    </row>
    <row r="9" spans="1:37" s="5" customFormat="1" ht="9" customHeight="1">
      <c r="A9" s="302" t="s">
        <v>150</v>
      </c>
      <c r="B9" s="47" t="str">
        <f>IF($E9="","",VLOOKUP($E9,#REF!,14))</f>
        <v/>
      </c>
      <c r="C9" s="47" t="str">
        <f>IF($E9="","",VLOOKUP($E9,#REF!,15))</f>
        <v/>
      </c>
      <c r="D9" s="293" t="str">
        <f>IF($E9="","",VLOOKUP($E9,#REF!,5))</f>
        <v/>
      </c>
      <c r="E9" s="48"/>
      <c r="F9" s="77" t="str">
        <f>UPPER(IF($E9="","",VLOOKUP($E9,#REF!,2)))</f>
        <v/>
      </c>
      <c r="G9" s="77" t="str">
        <f>IF($E9="","",VLOOKUP($E9,#REF!,3))</f>
        <v/>
      </c>
      <c r="H9" s="77"/>
      <c r="I9" s="77" t="str">
        <f>IF($E9="","",VLOOKUP($E9,#REF!,4))</f>
        <v/>
      </c>
      <c r="J9" s="294"/>
      <c r="K9" s="295" t="str">
        <f>UPPER(IF(OR(J10="a",J10="as"),F9,IF(OR(J10="b",J10="bs"),F10,)))</f>
        <v/>
      </c>
      <c r="L9" s="303"/>
      <c r="M9" s="300"/>
      <c r="N9" s="304"/>
      <c r="O9" s="297"/>
      <c r="P9" s="297"/>
      <c r="Q9" s="297"/>
      <c r="R9" s="297"/>
      <c r="S9" s="56"/>
      <c r="U9" s="63" t="e">
        <f>#REF!</f>
        <v>#REF!</v>
      </c>
      <c r="Y9" s="275"/>
      <c r="Z9" s="275"/>
      <c r="AA9" s="275" t="s">
        <v>127</v>
      </c>
      <c r="AB9" s="276">
        <v>60</v>
      </c>
      <c r="AC9" s="276">
        <v>40</v>
      </c>
      <c r="AD9" s="276">
        <v>25</v>
      </c>
      <c r="AE9" s="276">
        <v>10</v>
      </c>
      <c r="AF9" s="276">
        <v>5</v>
      </c>
      <c r="AG9" s="276">
        <v>2</v>
      </c>
      <c r="AH9" s="276">
        <v>1</v>
      </c>
      <c r="AI9"/>
      <c r="AJ9"/>
      <c r="AK9"/>
    </row>
    <row r="10" spans="1:37" s="5" customFormat="1" ht="9" customHeight="1">
      <c r="A10" s="302" t="s">
        <v>152</v>
      </c>
      <c r="B10" s="47" t="str">
        <f>IF($E10="","",VLOOKUP($E10,#REF!,14))</f>
        <v/>
      </c>
      <c r="C10" s="47" t="str">
        <f>IF($E10="","",VLOOKUP($E10,#REF!,15))</f>
        <v/>
      </c>
      <c r="D10" s="293" t="str">
        <f>IF($E10="","",VLOOKUP($E10,#REF!,5))</f>
        <v/>
      </c>
      <c r="E10" s="48"/>
      <c r="F10" s="77" t="str">
        <f>UPPER(IF($E10="","",VLOOKUP($E10,#REF!,2)))</f>
        <v/>
      </c>
      <c r="G10" s="77" t="str">
        <f>IF($E10="","",VLOOKUP($E10,#REF!,3))</f>
        <v/>
      </c>
      <c r="H10" s="77"/>
      <c r="I10" s="77" t="str">
        <f>IF($E10="","",VLOOKUP($E10,#REF!,4))</f>
        <v/>
      </c>
      <c r="J10" s="299"/>
      <c r="K10" s="300"/>
      <c r="L10" s="297"/>
      <c r="M10" s="87" t="s">
        <v>173</v>
      </c>
      <c r="N10" s="73"/>
      <c r="O10" s="295" t="str">
        <f>UPPER(IF(OR(N10="a",N10="as"),M8,IF(OR(N10="b",N10="bs"),M12,)))</f>
        <v/>
      </c>
      <c r="P10" s="296"/>
      <c r="Q10" s="297"/>
      <c r="R10" s="297"/>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t="s">
        <v>153</v>
      </c>
      <c r="B11" s="47" t="str">
        <f>IF($E11="","",VLOOKUP($E11,#REF!,14))</f>
        <v/>
      </c>
      <c r="C11" s="47" t="str">
        <f>IF($E11="","",VLOOKUP($E11,#REF!,15))</f>
        <v/>
      </c>
      <c r="D11" s="293" t="str">
        <f>IF($E11="","",VLOOKUP($E11,#REF!,5))</f>
        <v/>
      </c>
      <c r="E11" s="48"/>
      <c r="F11" s="77" t="str">
        <f>UPPER(IF($E11="","",VLOOKUP($E11,#REF!,2)))</f>
        <v/>
      </c>
      <c r="G11" s="77" t="str">
        <f>IF($E11="","",VLOOKUP($E11,#REF!,3))</f>
        <v/>
      </c>
      <c r="H11" s="77"/>
      <c r="I11" s="77" t="str">
        <f>IF($E11="","",VLOOKUP($E11,#REF!,4))</f>
        <v/>
      </c>
      <c r="J11" s="294"/>
      <c r="K11" s="295" t="str">
        <f>UPPER(IF(OR(J12="a",J12="as"),F11,IF(OR(J12="b",J12="bs"),F12,)))</f>
        <v/>
      </c>
      <c r="L11" s="296"/>
      <c r="M11" s="305"/>
      <c r="N11" s="306"/>
      <c r="O11" s="300"/>
      <c r="P11" s="304"/>
      <c r="Q11" s="297"/>
      <c r="R11" s="297"/>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t="s">
        <v>154</v>
      </c>
      <c r="B12" s="47" t="str">
        <f>IF($E12="","",VLOOKUP($E12,#REF!,14))</f>
        <v/>
      </c>
      <c r="C12" s="47" t="str">
        <f>IF($E12="","",VLOOKUP($E12,#REF!,15))</f>
        <v/>
      </c>
      <c r="D12" s="293" t="str">
        <f>IF($E12="","",VLOOKUP($E12,#REF!,5))</f>
        <v/>
      </c>
      <c r="E12" s="48"/>
      <c r="F12" s="77" t="str">
        <f>UPPER(IF($E12="","",VLOOKUP($E12,#REF!,2)))</f>
        <v/>
      </c>
      <c r="G12" s="77" t="str">
        <f>IF($E12="","",VLOOKUP($E12,#REF!,3))</f>
        <v/>
      </c>
      <c r="H12" s="77"/>
      <c r="I12" s="77" t="str">
        <f>IF($E12="","",VLOOKUP($E12,#REF!,4))</f>
        <v/>
      </c>
      <c r="J12" s="299"/>
      <c r="K12" s="300"/>
      <c r="L12" s="301"/>
      <c r="M12" s="295" t="str">
        <f>UPPER(IF(OR(L12="a",L12="as"),K11,IF(OR(L12="b",L12="bs"),K13,)))</f>
        <v/>
      </c>
      <c r="N12" s="307"/>
      <c r="O12" s="297"/>
      <c r="P12" s="304"/>
      <c r="Q12" s="297"/>
      <c r="R12" s="297"/>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298" t="s">
        <v>156</v>
      </c>
      <c r="B13" s="47" t="str">
        <f>IF($E13="","",VLOOKUP($E13,#REF!,14))</f>
        <v/>
      </c>
      <c r="C13" s="47" t="str">
        <f>IF($E13="","",VLOOKUP($E13,#REF!,15))</f>
        <v/>
      </c>
      <c r="D13" s="293" t="str">
        <f>IF($E13="","",VLOOKUP($E13,#REF!,5))</f>
        <v/>
      </c>
      <c r="E13" s="48"/>
      <c r="F13" s="77" t="str">
        <f>UPPER(IF($E13="","",VLOOKUP($E13,#REF!,2)))</f>
        <v/>
      </c>
      <c r="G13" s="77" t="str">
        <f>IF($E13="","",VLOOKUP($E13,#REF!,3))</f>
        <v/>
      </c>
      <c r="H13" s="77"/>
      <c r="I13" s="77" t="str">
        <f>IF($E13="","",VLOOKUP($E13,#REF!,4))</f>
        <v/>
      </c>
      <c r="J13" s="294"/>
      <c r="K13" s="295" t="str">
        <f>UPPER(IF(OR(J14="a",J14="as"),F13,IF(OR(J14="b",J14="bs"),F14,)))</f>
        <v/>
      </c>
      <c r="L13" s="308"/>
      <c r="M13" s="300"/>
      <c r="N13" s="297"/>
      <c r="O13" s="297"/>
      <c r="P13" s="304"/>
      <c r="Q13" s="297"/>
      <c r="R13" s="297"/>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9" t="s">
        <v>157</v>
      </c>
      <c r="B14" s="47" t="str">
        <f>IF($E14="","",VLOOKUP($E14,#REF!,14))</f>
        <v/>
      </c>
      <c r="C14" s="47" t="str">
        <f>IF($E14="","",VLOOKUP($E14,#REF!,15))</f>
        <v/>
      </c>
      <c r="D14" s="293" t="str">
        <f>IF($E14="","",VLOOKUP($E14,#REF!,5))</f>
        <v/>
      </c>
      <c r="E14" s="48"/>
      <c r="F14" s="50" t="str">
        <f>UPPER(IF($E14="","",VLOOKUP($E14,#REF!,2)))</f>
        <v/>
      </c>
      <c r="G14" s="50" t="str">
        <f>IF($E14="","",VLOOKUP($E14,#REF!,3))</f>
        <v/>
      </c>
      <c r="H14" s="50"/>
      <c r="I14" s="50" t="str">
        <f>IF($E14="","",VLOOKUP($E14,#REF!,4))</f>
        <v/>
      </c>
      <c r="J14" s="299"/>
      <c r="K14" s="300"/>
      <c r="L14" s="297"/>
      <c r="M14" s="297"/>
      <c r="N14" s="310"/>
      <c r="O14" s="87" t="s">
        <v>173</v>
      </c>
      <c r="P14" s="73"/>
      <c r="Q14" s="295" t="str">
        <f>UPPER(IF(OR(P14="a",P14="as"),O10,IF(OR(P14="b",P14="bs"),O18,)))</f>
        <v/>
      </c>
      <c r="R14" s="296"/>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292" t="s">
        <v>274</v>
      </c>
      <c r="B15" s="47" t="str">
        <f>IF($E15="","",VLOOKUP($E15,#REF!,14))</f>
        <v/>
      </c>
      <c r="C15" s="47" t="str">
        <f>IF($E15="","",VLOOKUP($E15,#REF!,15))</f>
        <v/>
      </c>
      <c r="D15" s="293" t="str">
        <f>IF($E15="","",VLOOKUP($E15,#REF!,5))</f>
        <v/>
      </c>
      <c r="E15" s="48"/>
      <c r="F15" s="50" t="str">
        <f>UPPER(IF($E15="","",VLOOKUP($E15,#REF!,2)))</f>
        <v/>
      </c>
      <c r="G15" s="50" t="str">
        <f>IF($E15="","",VLOOKUP($E15,#REF!,3))</f>
        <v/>
      </c>
      <c r="H15" s="50"/>
      <c r="I15" s="50" t="str">
        <f>IF($E15="","",VLOOKUP($E15,#REF!,4))</f>
        <v/>
      </c>
      <c r="J15" s="294"/>
      <c r="K15" s="295" t="str">
        <f>UPPER(IF(OR(J16="a",J16="as"),F15,IF(OR(J16="b",J16="bs"),F16,)))</f>
        <v/>
      </c>
      <c r="L15" s="296"/>
      <c r="M15" s="297"/>
      <c r="N15" s="297"/>
      <c r="O15" s="297"/>
      <c r="P15" s="304"/>
      <c r="Q15" s="300"/>
      <c r="R15" s="304"/>
      <c r="S15" s="56"/>
      <c r="U15" s="63" t="e">
        <f>#REF!</f>
        <v>#REF!</v>
      </c>
      <c r="Y15" s="275"/>
      <c r="Z15" s="275"/>
      <c r="AA15" s="275"/>
      <c r="AB15" s="275"/>
      <c r="AC15" s="275"/>
      <c r="AD15" s="275"/>
      <c r="AE15" s="275"/>
      <c r="AF15" s="275"/>
      <c r="AG15" s="275"/>
      <c r="AH15" s="275"/>
      <c r="AI15"/>
      <c r="AJ15"/>
      <c r="AK15"/>
    </row>
    <row r="16" spans="1:37" s="5" customFormat="1" ht="9.6" customHeight="1">
      <c r="A16" s="298" t="s">
        <v>275</v>
      </c>
      <c r="B16" s="47" t="str">
        <f>IF($E16="","",VLOOKUP($E16,#REF!,14))</f>
        <v/>
      </c>
      <c r="C16" s="47" t="str">
        <f>IF($E16="","",VLOOKUP($E16,#REF!,15))</f>
        <v/>
      </c>
      <c r="D16" s="293" t="str">
        <f>IF($E16="","",VLOOKUP($E16,#REF!,5))</f>
        <v/>
      </c>
      <c r="E16" s="48"/>
      <c r="F16" s="77" t="str">
        <f>UPPER(IF($E16="","",VLOOKUP($E16,#REF!,2)))</f>
        <v/>
      </c>
      <c r="G16" s="77" t="str">
        <f>IF($E16="","",VLOOKUP($E16,#REF!,3))</f>
        <v/>
      </c>
      <c r="H16" s="77"/>
      <c r="I16" s="77" t="str">
        <f>IF($E16="","",VLOOKUP($E16,#REF!,4))</f>
        <v/>
      </c>
      <c r="J16" s="299"/>
      <c r="K16" s="300"/>
      <c r="L16" s="301"/>
      <c r="M16" s="295" t="str">
        <f>UPPER(IF(OR(L16="a",L16="as"),K15,IF(OR(L16="b",L16="bs"),K17,)))</f>
        <v/>
      </c>
      <c r="N16" s="296"/>
      <c r="O16" s="297"/>
      <c r="P16" s="304"/>
      <c r="Q16" s="297"/>
      <c r="R16" s="304"/>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t="s">
        <v>276</v>
      </c>
      <c r="B17" s="47" t="str">
        <f>IF($E17="","",VLOOKUP($E17,#REF!,14))</f>
        <v/>
      </c>
      <c r="C17" s="47" t="str">
        <f>IF($E17="","",VLOOKUP($E17,#REF!,15))</f>
        <v/>
      </c>
      <c r="D17" s="293" t="str">
        <f>IF($E17="","",VLOOKUP($E17,#REF!,5))</f>
        <v/>
      </c>
      <c r="E17" s="48"/>
      <c r="F17" s="77" t="str">
        <f>UPPER(IF($E17="","",VLOOKUP($E17,#REF!,2)))</f>
        <v/>
      </c>
      <c r="G17" s="77" t="str">
        <f>IF($E17="","",VLOOKUP($E17,#REF!,3))</f>
        <v/>
      </c>
      <c r="H17" s="77"/>
      <c r="I17" s="77" t="str">
        <f>IF($E17="","",VLOOKUP($E17,#REF!,4))</f>
        <v/>
      </c>
      <c r="J17" s="294"/>
      <c r="K17" s="295" t="str">
        <f>UPPER(IF(OR(J18="a",J18="as"),F17,IF(OR(J18="b",J18="bs"),F18,)))</f>
        <v/>
      </c>
      <c r="L17" s="303"/>
      <c r="M17" s="300"/>
      <c r="N17" s="304"/>
      <c r="O17" s="297"/>
      <c r="P17" s="304"/>
      <c r="Q17" s="297"/>
      <c r="R17" s="304"/>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t="s">
        <v>277</v>
      </c>
      <c r="B18" s="47" t="str">
        <f>IF($E18="","",VLOOKUP($E18,#REF!,14))</f>
        <v/>
      </c>
      <c r="C18" s="47" t="str">
        <f>IF($E18="","",VLOOKUP($E18,#REF!,15))</f>
        <v/>
      </c>
      <c r="D18" s="293" t="str">
        <f>IF($E18="","",VLOOKUP($E18,#REF!,5))</f>
        <v/>
      </c>
      <c r="E18" s="48"/>
      <c r="F18" s="77" t="str">
        <f>UPPER(IF($E18="","",VLOOKUP($E18,#REF!,2)))</f>
        <v/>
      </c>
      <c r="G18" s="77" t="str">
        <f>IF($E18="","",VLOOKUP($E18,#REF!,3))</f>
        <v/>
      </c>
      <c r="H18" s="77"/>
      <c r="I18" s="77" t="str">
        <f>IF($E18="","",VLOOKUP($E18,#REF!,4))</f>
        <v/>
      </c>
      <c r="J18" s="299"/>
      <c r="K18" s="300"/>
      <c r="L18" s="297"/>
      <c r="M18" s="87" t="s">
        <v>173</v>
      </c>
      <c r="N18" s="73"/>
      <c r="O18" s="295" t="str">
        <f>UPPER(IF(OR(N18="a",N18="as"),M16,IF(OR(N18="b",N18="bs"),M20,)))</f>
        <v/>
      </c>
      <c r="P18" s="308"/>
      <c r="Q18" s="297"/>
      <c r="R18" s="304"/>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t="s">
        <v>278</v>
      </c>
      <c r="B19" s="47" t="str">
        <f>IF($E19="","",VLOOKUP($E19,#REF!,14))</f>
        <v/>
      </c>
      <c r="C19" s="47" t="str">
        <f>IF($E19="","",VLOOKUP($E19,#REF!,15))</f>
        <v/>
      </c>
      <c r="D19" s="293" t="str">
        <f>IF($E19="","",VLOOKUP($E19,#REF!,5))</f>
        <v/>
      </c>
      <c r="E19" s="48"/>
      <c r="F19" s="77" t="str">
        <f>UPPER(IF($E19="","",VLOOKUP($E19,#REF!,2)))</f>
        <v/>
      </c>
      <c r="G19" s="77" t="str">
        <f>IF($E19="","",VLOOKUP($E19,#REF!,3))</f>
        <v/>
      </c>
      <c r="H19" s="77"/>
      <c r="I19" s="77" t="str">
        <f>IF($E19="","",VLOOKUP($E19,#REF!,4))</f>
        <v/>
      </c>
      <c r="J19" s="294"/>
      <c r="K19" s="295" t="str">
        <f>UPPER(IF(OR(J20="a",J20="as"),F19,IF(OR(J20="b",J20="bs"),F20,)))</f>
        <v/>
      </c>
      <c r="L19" s="296"/>
      <c r="M19" s="305"/>
      <c r="N19" s="306"/>
      <c r="O19" s="300"/>
      <c r="P19" s="297"/>
      <c r="Q19" s="297"/>
      <c r="R19" s="304"/>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t="s">
        <v>279</v>
      </c>
      <c r="B20" s="47" t="str">
        <f>IF($E20="","",VLOOKUP($E20,#REF!,14))</f>
        <v/>
      </c>
      <c r="C20" s="47" t="str">
        <f>IF($E20="","",VLOOKUP($E20,#REF!,15))</f>
        <v/>
      </c>
      <c r="D20" s="293" t="str">
        <f>IF($E20="","",VLOOKUP($E20,#REF!,5))</f>
        <v/>
      </c>
      <c r="E20" s="48"/>
      <c r="F20" s="77" t="str">
        <f>UPPER(IF($E20="","",VLOOKUP($E20,#REF!,2)))</f>
        <v/>
      </c>
      <c r="G20" s="77" t="str">
        <f>IF($E20="","",VLOOKUP($E20,#REF!,3))</f>
        <v/>
      </c>
      <c r="H20" s="77"/>
      <c r="I20" s="77" t="str">
        <f>IF($E20="","",VLOOKUP($E20,#REF!,4))</f>
        <v/>
      </c>
      <c r="J20" s="299"/>
      <c r="K20" s="300"/>
      <c r="L20" s="301"/>
      <c r="M20" s="295" t="str">
        <f>UPPER(IF(OR(L20="a",L20="as"),K19,IF(OR(L20="b",L20="bs"),K21,)))</f>
        <v/>
      </c>
      <c r="N20" s="307"/>
      <c r="O20" s="297"/>
      <c r="P20" s="297"/>
      <c r="Q20" s="297"/>
      <c r="R20" s="304"/>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8" t="s">
        <v>280</v>
      </c>
      <c r="B21" s="47" t="str">
        <f>IF($E21="","",VLOOKUP($E21,#REF!,14))</f>
        <v/>
      </c>
      <c r="C21" s="47" t="str">
        <f>IF($E21="","",VLOOKUP($E21,#REF!,15))</f>
        <v/>
      </c>
      <c r="D21" s="293" t="str">
        <f>IF($E21="","",VLOOKUP($E21,#REF!,5))</f>
        <v/>
      </c>
      <c r="E21" s="48"/>
      <c r="F21" s="77" t="str">
        <f>UPPER(IF($E21="","",VLOOKUP($E21,#REF!,2)))</f>
        <v/>
      </c>
      <c r="G21" s="77" t="str">
        <f>IF($E21="","",VLOOKUP($E21,#REF!,3))</f>
        <v/>
      </c>
      <c r="H21" s="77"/>
      <c r="I21" s="77" t="str">
        <f>IF($E21="","",VLOOKUP($E21,#REF!,4))</f>
        <v/>
      </c>
      <c r="J21" s="294"/>
      <c r="K21" s="295" t="str">
        <f>UPPER(IF(OR(J22="a",J22="as"),F21,IF(OR(J22="b",J22="bs"),F22,)))</f>
        <v/>
      </c>
      <c r="L21" s="308"/>
      <c r="M21" s="300"/>
      <c r="N21" s="297"/>
      <c r="O21" s="297"/>
      <c r="P21" s="297"/>
      <c r="Q21" s="297"/>
      <c r="R21" s="304"/>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9" t="s">
        <v>281</v>
      </c>
      <c r="B22" s="47" t="str">
        <f>IF($E22="","",VLOOKUP($E22,#REF!,14))</f>
        <v/>
      </c>
      <c r="C22" s="47" t="str">
        <f>IF($E22="","",VLOOKUP($E22,#REF!,15))</f>
        <v/>
      </c>
      <c r="D22" s="293" t="str">
        <f>IF($E22="","",VLOOKUP($E22,#REF!,5))</f>
        <v/>
      </c>
      <c r="E22" s="48"/>
      <c r="F22" s="50" t="str">
        <f>UPPER(IF($E22="","",VLOOKUP($E22,#REF!,2)))</f>
        <v/>
      </c>
      <c r="G22" s="50" t="str">
        <f>IF($E22="","",VLOOKUP($E22,#REF!,3))</f>
        <v/>
      </c>
      <c r="H22" s="50"/>
      <c r="I22" s="50" t="str">
        <f>IF($E22="","",VLOOKUP($E22,#REF!,4))</f>
        <v/>
      </c>
      <c r="J22" s="299"/>
      <c r="K22" s="300"/>
      <c r="L22" s="297"/>
      <c r="M22" s="297"/>
      <c r="N22" s="310"/>
      <c r="O22" s="311" t="s">
        <v>282</v>
      </c>
      <c r="P22" s="312"/>
      <c r="Q22" s="295" t="str">
        <f>UPPER(IF(OR(P23="a",P23="as"),Q14,IF(OR(P23="b",P23="bs"),Q30,)))</f>
        <v/>
      </c>
      <c r="R22" s="313"/>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t="s">
        <v>283</v>
      </c>
      <c r="B23" s="47" t="str">
        <f>IF($E23="","",VLOOKUP($E23,#REF!,14))</f>
        <v/>
      </c>
      <c r="C23" s="47" t="str">
        <f>IF($E23="","",VLOOKUP($E23,#REF!,15))</f>
        <v/>
      </c>
      <c r="D23" s="293" t="str">
        <f>IF($E23="","",VLOOKUP($E23,#REF!,5))</f>
        <v/>
      </c>
      <c r="E23" s="48"/>
      <c r="F23" s="50" t="str">
        <f>UPPER(IF($E23="","",VLOOKUP($E23,#REF!,2)))</f>
        <v/>
      </c>
      <c r="G23" s="50" t="str">
        <f>IF($E23="","",VLOOKUP($E23,#REF!,3))</f>
        <v/>
      </c>
      <c r="H23" s="50"/>
      <c r="I23" s="50" t="str">
        <f>IF($E23="","",VLOOKUP($E23,#REF!,4))</f>
        <v/>
      </c>
      <c r="J23" s="294"/>
      <c r="K23" s="295" t="str">
        <f>UPPER(IF(OR(J24="a",J24="as"),F23,IF(OR(J24="b",J24="bs"),F24,)))</f>
        <v/>
      </c>
      <c r="L23" s="296"/>
      <c r="M23" s="297"/>
      <c r="N23" s="297"/>
      <c r="O23" s="87" t="s">
        <v>173</v>
      </c>
      <c r="P23" s="314"/>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298" t="s">
        <v>284</v>
      </c>
      <c r="B24" s="47" t="str">
        <f>IF($E24="","",VLOOKUP($E24,#REF!,14))</f>
        <v/>
      </c>
      <c r="C24" s="47" t="str">
        <f>IF($E24="","",VLOOKUP($E24,#REF!,15))</f>
        <v/>
      </c>
      <c r="D24" s="293" t="str">
        <f>IF($E24="","",VLOOKUP($E24,#REF!,5))</f>
        <v/>
      </c>
      <c r="E24" s="48"/>
      <c r="F24" s="77" t="str">
        <f>UPPER(IF($E24="","",VLOOKUP($E24,#REF!,2)))</f>
        <v/>
      </c>
      <c r="G24" s="77" t="str">
        <f>IF($E24="","",VLOOKUP($E24,#REF!,3))</f>
        <v/>
      </c>
      <c r="H24" s="77"/>
      <c r="I24" s="77" t="str">
        <f>IF($E24="","",VLOOKUP($E24,#REF!,4))</f>
        <v/>
      </c>
      <c r="J24" s="299"/>
      <c r="K24" s="300"/>
      <c r="L24" s="301"/>
      <c r="M24" s="295" t="str">
        <f>UPPER(IF(OR(L24="a",L24="as"),K23,IF(OR(L24="b",L24="bs"),K25,)))</f>
        <v/>
      </c>
      <c r="N24" s="296"/>
      <c r="O24" s="297"/>
      <c r="P24" s="297"/>
      <c r="Q24" s="297"/>
      <c r="R24" s="304"/>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t="s">
        <v>285</v>
      </c>
      <c r="B25" s="47" t="str">
        <f>IF($E25="","",VLOOKUP($E25,#REF!,14))</f>
        <v/>
      </c>
      <c r="C25" s="47" t="str">
        <f>IF($E25="","",VLOOKUP($E25,#REF!,15))</f>
        <v/>
      </c>
      <c r="D25" s="293" t="str">
        <f>IF($E25="","",VLOOKUP($E25,#REF!,5))</f>
        <v/>
      </c>
      <c r="E25" s="48"/>
      <c r="F25" s="77" t="str">
        <f>UPPER(IF($E25="","",VLOOKUP($E25,#REF!,2)))</f>
        <v/>
      </c>
      <c r="G25" s="77" t="str">
        <f>IF($E25="","",VLOOKUP($E25,#REF!,3))</f>
        <v/>
      </c>
      <c r="H25" s="77"/>
      <c r="I25" s="77" t="str">
        <f>IF($E25="","",VLOOKUP($E25,#REF!,4))</f>
        <v/>
      </c>
      <c r="J25" s="294"/>
      <c r="K25" s="295" t="str">
        <f>UPPER(IF(OR(J26="a",J26="as"),F25,IF(OR(J26="b",J26="bs"),F26,)))</f>
        <v/>
      </c>
      <c r="L25" s="303"/>
      <c r="M25" s="300"/>
      <c r="N25" s="304"/>
      <c r="O25" s="297"/>
      <c r="P25" s="297"/>
      <c r="Q25" s="719" t="str">
        <f>IF(Y3="","",CONCATENATE(AC1," pont"))</f>
        <v/>
      </c>
      <c r="R25" s="720"/>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t="s">
        <v>286</v>
      </c>
      <c r="B26" s="47" t="str">
        <f>IF($E26="","",VLOOKUP($E26,#REF!,14))</f>
        <v/>
      </c>
      <c r="C26" s="47" t="str">
        <f>IF($E26="","",VLOOKUP($E26,#REF!,15))</f>
        <v/>
      </c>
      <c r="D26" s="293" t="str">
        <f>IF($E26="","",VLOOKUP($E26,#REF!,5))</f>
        <v/>
      </c>
      <c r="E26" s="48"/>
      <c r="F26" s="77" t="str">
        <f>UPPER(IF($E26="","",VLOOKUP($E26,#REF!,2)))</f>
        <v/>
      </c>
      <c r="G26" s="77" t="str">
        <f>IF($E26="","",VLOOKUP($E26,#REF!,3))</f>
        <v/>
      </c>
      <c r="H26" s="77"/>
      <c r="I26" s="77" t="str">
        <f>IF($E26="","",VLOOKUP($E26,#REF!,4))</f>
        <v/>
      </c>
      <c r="J26" s="299"/>
      <c r="K26" s="300"/>
      <c r="L26" s="297"/>
      <c r="M26" s="87" t="s">
        <v>173</v>
      </c>
      <c r="N26" s="73"/>
      <c r="O26" s="295" t="str">
        <f>UPPER(IF(OR(N26="a",N26="as"),M24,IF(OR(N26="b",N26="bs"),M28,)))</f>
        <v/>
      </c>
      <c r="P26" s="296"/>
      <c r="Q26" s="297"/>
      <c r="R26" s="304"/>
      <c r="S26" s="56"/>
      <c r="Y26"/>
      <c r="Z26"/>
      <c r="AA26"/>
      <c r="AB26"/>
      <c r="AC26"/>
      <c r="AD26"/>
      <c r="AE26"/>
      <c r="AF26"/>
      <c r="AG26"/>
      <c r="AH26"/>
      <c r="AI26"/>
      <c r="AJ26"/>
      <c r="AK26"/>
    </row>
    <row r="27" spans="1:37" s="5" customFormat="1" ht="9.6" customHeight="1">
      <c r="A27" s="302" t="s">
        <v>287</v>
      </c>
      <c r="B27" s="47" t="str">
        <f>IF($E27="","",VLOOKUP($E27,#REF!,14))</f>
        <v/>
      </c>
      <c r="C27" s="47" t="str">
        <f>IF($E27="","",VLOOKUP($E27,#REF!,15))</f>
        <v/>
      </c>
      <c r="D27" s="293" t="str">
        <f>IF($E27="","",VLOOKUP($E27,#REF!,5))</f>
        <v/>
      </c>
      <c r="E27" s="48"/>
      <c r="F27" s="77" t="str">
        <f>UPPER(IF($E27="","",VLOOKUP($E27,#REF!,2)))</f>
        <v/>
      </c>
      <c r="G27" s="77" t="str">
        <f>IF($E27="","",VLOOKUP($E27,#REF!,3))</f>
        <v/>
      </c>
      <c r="H27" s="77"/>
      <c r="I27" s="77" t="str">
        <f>IF($E27="","",VLOOKUP($E27,#REF!,4))</f>
        <v/>
      </c>
      <c r="J27" s="294"/>
      <c r="K27" s="295" t="str">
        <f>UPPER(IF(OR(J28="a",J28="as"),F27,IF(OR(J28="b",J28="bs"),F28,)))</f>
        <v/>
      </c>
      <c r="L27" s="296"/>
      <c r="M27" s="305"/>
      <c r="N27" s="306"/>
      <c r="O27" s="300"/>
      <c r="P27" s="304"/>
      <c r="Q27" s="297"/>
      <c r="R27" s="304"/>
      <c r="S27" s="56"/>
      <c r="Y27"/>
      <c r="Z27"/>
      <c r="AA27"/>
      <c r="AB27"/>
      <c r="AC27"/>
      <c r="AD27"/>
      <c r="AE27"/>
      <c r="AF27"/>
      <c r="AG27"/>
      <c r="AH27"/>
      <c r="AI27"/>
      <c r="AJ27"/>
      <c r="AK27"/>
    </row>
    <row r="28" spans="1:37" s="5" customFormat="1" ht="9.6" customHeight="1">
      <c r="A28" s="302" t="s">
        <v>288</v>
      </c>
      <c r="B28" s="47" t="str">
        <f>IF($E28="","",VLOOKUP($E28,#REF!,14))</f>
        <v/>
      </c>
      <c r="C28" s="47" t="str">
        <f>IF($E28="","",VLOOKUP($E28,#REF!,15))</f>
        <v/>
      </c>
      <c r="D28" s="293" t="str">
        <f>IF($E28="","",VLOOKUP($E28,#REF!,5))</f>
        <v/>
      </c>
      <c r="E28" s="48"/>
      <c r="F28" s="77" t="str">
        <f>UPPER(IF($E28="","",VLOOKUP($E28,#REF!,2)))</f>
        <v/>
      </c>
      <c r="G28" s="77" t="str">
        <f>IF($E28="","",VLOOKUP($E28,#REF!,3))</f>
        <v/>
      </c>
      <c r="H28" s="77"/>
      <c r="I28" s="77" t="str">
        <f>IF($E28="","",VLOOKUP($E28,#REF!,4))</f>
        <v/>
      </c>
      <c r="J28" s="299"/>
      <c r="K28" s="300"/>
      <c r="L28" s="301"/>
      <c r="M28" s="295" t="str">
        <f>UPPER(IF(OR(L28="a",L28="as"),K27,IF(OR(L28="b",L28="bs"),K29,)))</f>
        <v/>
      </c>
      <c r="N28" s="307"/>
      <c r="O28" s="297"/>
      <c r="P28" s="304"/>
      <c r="Q28" s="297"/>
      <c r="R28" s="304"/>
      <c r="S28" s="56"/>
    </row>
    <row r="29" spans="1:37" s="5" customFormat="1" ht="9.6" customHeight="1">
      <c r="A29" s="298" t="s">
        <v>289</v>
      </c>
      <c r="B29" s="47" t="str">
        <f>IF($E29="","",VLOOKUP($E29,#REF!,14))</f>
        <v/>
      </c>
      <c r="C29" s="47" t="str">
        <f>IF($E29="","",VLOOKUP($E29,#REF!,15))</f>
        <v/>
      </c>
      <c r="D29" s="293" t="str">
        <f>IF($E29="","",VLOOKUP($E29,#REF!,5))</f>
        <v/>
      </c>
      <c r="E29" s="48"/>
      <c r="F29" s="77" t="str">
        <f>UPPER(IF($E29="","",VLOOKUP($E29,#REF!,2)))</f>
        <v/>
      </c>
      <c r="G29" s="77" t="str">
        <f>IF($E29="","",VLOOKUP($E29,#REF!,3))</f>
        <v/>
      </c>
      <c r="H29" s="77"/>
      <c r="I29" s="77" t="str">
        <f>IF($E29="","",VLOOKUP($E29,#REF!,4))</f>
        <v/>
      </c>
      <c r="J29" s="294"/>
      <c r="K29" s="295" t="str">
        <f>UPPER(IF(OR(J30="a",J30="as"),F29,IF(OR(J30="b",J30="bs"),F30,)))</f>
        <v/>
      </c>
      <c r="L29" s="308"/>
      <c r="M29" s="300"/>
      <c r="N29" s="297"/>
      <c r="O29" s="297"/>
      <c r="P29" s="304"/>
      <c r="Q29" s="297"/>
      <c r="R29" s="304"/>
      <c r="S29" s="56"/>
    </row>
    <row r="30" spans="1:37" s="5" customFormat="1" ht="9.6" customHeight="1">
      <c r="A30" s="309" t="s">
        <v>290</v>
      </c>
      <c r="B30" s="47" t="str">
        <f>IF($E30="","",VLOOKUP($E30,#REF!,14))</f>
        <v/>
      </c>
      <c r="C30" s="47" t="str">
        <f>IF($E30="","",VLOOKUP($E30,#REF!,15))</f>
        <v/>
      </c>
      <c r="D30" s="293" t="str">
        <f>IF($E30="","",VLOOKUP($E30,#REF!,5))</f>
        <v/>
      </c>
      <c r="E30" s="48"/>
      <c r="F30" s="50" t="str">
        <f>UPPER(IF($E30="","",VLOOKUP($E30,#REF!,2)))</f>
        <v/>
      </c>
      <c r="G30" s="50" t="str">
        <f>IF($E30="","",VLOOKUP($E30,#REF!,3))</f>
        <v/>
      </c>
      <c r="H30" s="50"/>
      <c r="I30" s="50" t="str">
        <f>IF($E30="","",VLOOKUP($E30,#REF!,4))</f>
        <v/>
      </c>
      <c r="J30" s="299"/>
      <c r="K30" s="300"/>
      <c r="L30" s="297"/>
      <c r="M30" s="297"/>
      <c r="N30" s="310"/>
      <c r="O30" s="87" t="s">
        <v>173</v>
      </c>
      <c r="P30" s="73"/>
      <c r="Q30" s="295" t="str">
        <f>UPPER(IF(OR(P30="a",P30="as"),O26,IF(OR(P30="b",P30="bs"),O34,)))</f>
        <v/>
      </c>
      <c r="R30" s="308"/>
      <c r="S30" s="56"/>
    </row>
    <row r="31" spans="1:37" s="5" customFormat="1" ht="9.6" customHeight="1">
      <c r="A31" s="292" t="s">
        <v>291</v>
      </c>
      <c r="B31" s="47" t="str">
        <f>IF($E31="","",VLOOKUP($E31,#REF!,14))</f>
        <v/>
      </c>
      <c r="C31" s="47" t="str">
        <f>IF($E31="","",VLOOKUP($E31,#REF!,15))</f>
        <v/>
      </c>
      <c r="D31" s="293" t="str">
        <f>IF($E31="","",VLOOKUP($E31,#REF!,5))</f>
        <v/>
      </c>
      <c r="E31" s="48"/>
      <c r="F31" s="50" t="str">
        <f>UPPER(IF($E31="","",VLOOKUP($E31,#REF!,2)))</f>
        <v/>
      </c>
      <c r="G31" s="50" t="str">
        <f>IF($E31="","",VLOOKUP($E31,#REF!,3))</f>
        <v/>
      </c>
      <c r="H31" s="50"/>
      <c r="I31" s="50" t="str">
        <f>IF($E31="","",VLOOKUP($E31,#REF!,4))</f>
        <v/>
      </c>
      <c r="J31" s="294"/>
      <c r="K31" s="295" t="str">
        <f>UPPER(IF(OR(J32="a",J32="as"),F31,IF(OR(J32="b",J32="bs"),F32,)))</f>
        <v/>
      </c>
      <c r="L31" s="296"/>
      <c r="M31" s="297"/>
      <c r="N31" s="297"/>
      <c r="O31" s="297"/>
      <c r="P31" s="304"/>
      <c r="Q31" s="300"/>
      <c r="R31" s="297"/>
      <c r="S31" s="56"/>
    </row>
    <row r="32" spans="1:37" s="5" customFormat="1" ht="9.6" customHeight="1">
      <c r="A32" s="298" t="s">
        <v>292</v>
      </c>
      <c r="B32" s="47" t="str">
        <f>IF($E32="","",VLOOKUP($E32,#REF!,14))</f>
        <v/>
      </c>
      <c r="C32" s="47" t="str">
        <f>IF($E32="","",VLOOKUP($E32,#REF!,15))</f>
        <v/>
      </c>
      <c r="D32" s="293" t="str">
        <f>IF($E32="","",VLOOKUP($E32,#REF!,5))</f>
        <v/>
      </c>
      <c r="E32" s="48"/>
      <c r="F32" s="77" t="str">
        <f>UPPER(IF($E32="","",VLOOKUP($E32,#REF!,2)))</f>
        <v/>
      </c>
      <c r="G32" s="77" t="str">
        <f>IF($E32="","",VLOOKUP($E32,#REF!,3))</f>
        <v/>
      </c>
      <c r="H32" s="77"/>
      <c r="I32" s="77" t="str">
        <f>IF($E32="","",VLOOKUP($E32,#REF!,4))</f>
        <v/>
      </c>
      <c r="J32" s="299"/>
      <c r="K32" s="300"/>
      <c r="L32" s="301"/>
      <c r="M32" s="295" t="str">
        <f>UPPER(IF(OR(L32="a",L32="as"),K31,IF(OR(L32="b",L32="bs"),K33,)))</f>
        <v/>
      </c>
      <c r="N32" s="296"/>
      <c r="O32" s="297"/>
      <c r="P32" s="304"/>
      <c r="Q32" s="297"/>
      <c r="R32" s="297"/>
      <c r="S32" s="56"/>
    </row>
    <row r="33" spans="1:19" s="5" customFormat="1" ht="9.6" customHeight="1">
      <c r="A33" s="302" t="s">
        <v>293</v>
      </c>
      <c r="B33" s="47" t="str">
        <f>IF($E33="","",VLOOKUP($E33,#REF!,14))</f>
        <v/>
      </c>
      <c r="C33" s="47" t="str">
        <f>IF($E33="","",VLOOKUP($E33,#REF!,15))</f>
        <v/>
      </c>
      <c r="D33" s="293" t="str">
        <f>IF($E33="","",VLOOKUP($E33,#REF!,5))</f>
        <v/>
      </c>
      <c r="E33" s="48"/>
      <c r="F33" s="77" t="str">
        <f>UPPER(IF($E33="","",VLOOKUP($E33,#REF!,2)))</f>
        <v/>
      </c>
      <c r="G33" s="77" t="str">
        <f>IF($E33="","",VLOOKUP($E33,#REF!,3))</f>
        <v/>
      </c>
      <c r="H33" s="77"/>
      <c r="I33" s="77" t="str">
        <f>IF($E33="","",VLOOKUP($E33,#REF!,4))</f>
        <v/>
      </c>
      <c r="J33" s="294"/>
      <c r="K33" s="295" t="str">
        <f>UPPER(IF(OR(J34="a",J34="as"),F33,IF(OR(J34="b",J34="bs"),F34,)))</f>
        <v/>
      </c>
      <c r="L33" s="303"/>
      <c r="M33" s="300"/>
      <c r="N33" s="304"/>
      <c r="O33" s="297"/>
      <c r="P33" s="304"/>
      <c r="Q33" s="297"/>
      <c r="R33" s="297"/>
      <c r="S33" s="56"/>
    </row>
    <row r="34" spans="1:19" s="5" customFormat="1" ht="9.6" customHeight="1">
      <c r="A34" s="302" t="s">
        <v>294</v>
      </c>
      <c r="B34" s="47" t="str">
        <f>IF($E34="","",VLOOKUP($E34,#REF!,14))</f>
        <v/>
      </c>
      <c r="C34" s="47" t="str">
        <f>IF($E34="","",VLOOKUP($E34,#REF!,15))</f>
        <v/>
      </c>
      <c r="D34" s="293" t="str">
        <f>IF($E34="","",VLOOKUP($E34,#REF!,5))</f>
        <v/>
      </c>
      <c r="E34" s="48"/>
      <c r="F34" s="77" t="str">
        <f>UPPER(IF($E34="","",VLOOKUP($E34,#REF!,2)))</f>
        <v/>
      </c>
      <c r="G34" s="77" t="str">
        <f>IF($E34="","",VLOOKUP($E34,#REF!,3))</f>
        <v/>
      </c>
      <c r="H34" s="77"/>
      <c r="I34" s="77" t="str">
        <f>IF($E34="","",VLOOKUP($E34,#REF!,4))</f>
        <v/>
      </c>
      <c r="J34" s="299"/>
      <c r="K34" s="300"/>
      <c r="L34" s="297"/>
      <c r="M34" s="87" t="s">
        <v>173</v>
      </c>
      <c r="N34" s="73"/>
      <c r="O34" s="295" t="str">
        <f>UPPER(IF(OR(N34="a",N34="as"),M32,IF(OR(N34="b",N34="bs"),M36,)))</f>
        <v/>
      </c>
      <c r="P34" s="308"/>
      <c r="Q34" s="297"/>
      <c r="R34" s="297"/>
      <c r="S34" s="56"/>
    </row>
    <row r="35" spans="1:19" s="5" customFormat="1" ht="9.6" customHeight="1">
      <c r="A35" s="302" t="s">
        <v>295</v>
      </c>
      <c r="B35" s="47" t="str">
        <f>IF($E35="","",VLOOKUP($E35,#REF!,14))</f>
        <v/>
      </c>
      <c r="C35" s="47" t="str">
        <f>IF($E35="","",VLOOKUP($E35,#REF!,15))</f>
        <v/>
      </c>
      <c r="D35" s="293" t="str">
        <f>IF($E35="","",VLOOKUP($E35,#REF!,5))</f>
        <v/>
      </c>
      <c r="E35" s="48"/>
      <c r="F35" s="77" t="str">
        <f>UPPER(IF($E35="","",VLOOKUP($E35,#REF!,2)))</f>
        <v/>
      </c>
      <c r="G35" s="77" t="str">
        <f>IF($E35="","",VLOOKUP($E35,#REF!,3))</f>
        <v/>
      </c>
      <c r="H35" s="77"/>
      <c r="I35" s="77" t="str">
        <f>IF($E35="","",VLOOKUP($E35,#REF!,4))</f>
        <v/>
      </c>
      <c r="J35" s="294"/>
      <c r="K35" s="295" t="str">
        <f>UPPER(IF(OR(J36="a",J36="as"),F35,IF(OR(J36="b",J36="bs"),F36,)))</f>
        <v/>
      </c>
      <c r="L35" s="296"/>
      <c r="M35" s="305"/>
      <c r="N35" s="306"/>
      <c r="O35" s="300"/>
      <c r="P35" s="297"/>
      <c r="Q35" s="297"/>
      <c r="R35" s="297"/>
      <c r="S35" s="56"/>
    </row>
    <row r="36" spans="1:19" s="5" customFormat="1" ht="9.6" customHeight="1">
      <c r="A36" s="302" t="s">
        <v>296</v>
      </c>
      <c r="B36" s="47" t="str">
        <f>IF($E36="","",VLOOKUP($E36,#REF!,14))</f>
        <v/>
      </c>
      <c r="C36" s="47" t="str">
        <f>IF($E36="","",VLOOKUP($E36,#REF!,15))</f>
        <v/>
      </c>
      <c r="D36" s="293" t="str">
        <f>IF($E36="","",VLOOKUP($E36,#REF!,5))</f>
        <v/>
      </c>
      <c r="E36" s="48"/>
      <c r="F36" s="77" t="str">
        <f>UPPER(IF($E36="","",VLOOKUP($E36,#REF!,2)))</f>
        <v/>
      </c>
      <c r="G36" s="77" t="str">
        <f>IF($E36="","",VLOOKUP($E36,#REF!,3))</f>
        <v/>
      </c>
      <c r="H36" s="77"/>
      <c r="I36" s="77" t="str">
        <f>IF($E36="","",VLOOKUP($E36,#REF!,4))</f>
        <v/>
      </c>
      <c r="J36" s="299"/>
      <c r="K36" s="300"/>
      <c r="L36" s="301"/>
      <c r="M36" s="295" t="str">
        <f>UPPER(IF(OR(L36="a",L36="as"),K35,IF(OR(L36="b",L36="bs"),K37,)))</f>
        <v/>
      </c>
      <c r="N36" s="307"/>
      <c r="O36" s="316" t="s">
        <v>169</v>
      </c>
      <c r="P36" s="317"/>
      <c r="Q36" s="316" t="s">
        <v>170</v>
      </c>
      <c r="R36" s="317"/>
      <c r="S36" s="56"/>
    </row>
    <row r="37" spans="1:19" s="5" customFormat="1" ht="9.6" customHeight="1">
      <c r="A37" s="298" t="s">
        <v>297</v>
      </c>
      <c r="B37" s="47" t="str">
        <f>IF($E37="","",VLOOKUP($E37,#REF!,14))</f>
        <v/>
      </c>
      <c r="C37" s="47" t="str">
        <f>IF($E37="","",VLOOKUP($E37,#REF!,15))</f>
        <v/>
      </c>
      <c r="D37" s="293" t="str">
        <f>IF($E37="","",VLOOKUP($E37,#REF!,5))</f>
        <v/>
      </c>
      <c r="E37" s="48"/>
      <c r="F37" s="77" t="str">
        <f>UPPER(IF($E37="","",VLOOKUP($E37,#REF!,2)))</f>
        <v/>
      </c>
      <c r="G37" s="77" t="str">
        <f>IF($E37="","",VLOOKUP($E37,#REF!,3))</f>
        <v/>
      </c>
      <c r="H37" s="77"/>
      <c r="I37" s="77" t="str">
        <f>IF($E37="","",VLOOKUP($E37,#REF!,4))</f>
        <v/>
      </c>
      <c r="J37" s="294"/>
      <c r="K37" s="295" t="str">
        <f>UPPER(IF(OR(J38="a",J38="as"),F37,IF(OR(J38="b",J38="bs"),F38,)))</f>
        <v/>
      </c>
      <c r="L37" s="308"/>
      <c r="M37" s="300"/>
      <c r="N37" s="297"/>
      <c r="O37" s="318" t="str">
        <f>UPPER(IF(OR(P23="a",P23="as"),Q14,IF(OR(P23="b",P23="bs"),Q30,)))</f>
        <v/>
      </c>
      <c r="P37" s="319"/>
      <c r="Q37" s="316"/>
      <c r="R37" s="317"/>
      <c r="S37" s="56"/>
    </row>
    <row r="38" spans="1:19" s="5" customFormat="1" ht="9.6" customHeight="1">
      <c r="A38" s="309" t="s">
        <v>298</v>
      </c>
      <c r="B38" s="47" t="str">
        <f>IF($E38="","",VLOOKUP($E38,#REF!,14))</f>
        <v/>
      </c>
      <c r="C38" s="47" t="str">
        <f>IF($E38="","",VLOOKUP($E38,#REF!,15))</f>
        <v/>
      </c>
      <c r="D38" s="293" t="str">
        <f>IF($E38="","",VLOOKUP($E38,#REF!,5))</f>
        <v/>
      </c>
      <c r="E38" s="48"/>
      <c r="F38" s="50" t="str">
        <f>UPPER(IF($E38="","",VLOOKUP($E38,#REF!,2)))</f>
        <v/>
      </c>
      <c r="G38" s="50" t="str">
        <f>IF($E38="","",VLOOKUP($E38,#REF!,3))</f>
        <v/>
      </c>
      <c r="H38" s="50"/>
      <c r="I38" s="50" t="str">
        <f>IF($E38="","",VLOOKUP($E38,#REF!,4))</f>
        <v/>
      </c>
      <c r="J38" s="299"/>
      <c r="K38" s="300"/>
      <c r="L38" s="297"/>
      <c r="M38" s="297"/>
      <c r="N38" s="320"/>
      <c r="O38" s="108" t="s">
        <v>173</v>
      </c>
      <c r="P38" s="321"/>
      <c r="Q38" s="318" t="str">
        <f>UPPER(IF(OR(P38="a",P38="as"),O37,IF(OR(P38="b",P38="bs"),O39,)))</f>
        <v/>
      </c>
      <c r="R38" s="319"/>
      <c r="S38" s="56"/>
    </row>
    <row r="39" spans="1:19" s="5" customFormat="1" ht="9.6" customHeight="1">
      <c r="A39" s="292" t="s">
        <v>299</v>
      </c>
      <c r="B39" s="47" t="str">
        <f>IF($E39="","",VLOOKUP($E39,#REF!,14))</f>
        <v/>
      </c>
      <c r="C39" s="47" t="str">
        <f>IF($E39="","",VLOOKUP($E39,#REF!,15))</f>
        <v/>
      </c>
      <c r="D39" s="293" t="str">
        <f>IF($E39="","",VLOOKUP($E39,#REF!,5))</f>
        <v/>
      </c>
      <c r="E39" s="48"/>
      <c r="F39" s="50" t="str">
        <f>UPPER(IF($E39="","",VLOOKUP($E39,#REF!,2)))</f>
        <v/>
      </c>
      <c r="G39" s="50" t="str">
        <f>IF($E39="","",VLOOKUP($E39,#REF!,3))</f>
        <v/>
      </c>
      <c r="H39" s="50"/>
      <c r="I39" s="50" t="str">
        <f>IF($E39="","",VLOOKUP($E39,#REF!,4))</f>
        <v/>
      </c>
      <c r="J39" s="294"/>
      <c r="K39" s="295" t="str">
        <f>UPPER(IF(OR(J40="a",J40="as"),F39,IF(OR(J40="b",J40="bs"),F40,)))</f>
        <v/>
      </c>
      <c r="L39" s="296"/>
      <c r="M39" s="297"/>
      <c r="N39" s="322"/>
      <c r="O39" s="318" t="str">
        <f>UPPER(IF(OR(P55="a",P55="as"),Q46,IF(OR(P55="b",P55="bs"),Q62,)))</f>
        <v/>
      </c>
      <c r="P39" s="323"/>
      <c r="Q39" s="317"/>
      <c r="R39" s="317"/>
      <c r="S39" s="56"/>
    </row>
    <row r="40" spans="1:19" s="5" customFormat="1" ht="9.6" customHeight="1">
      <c r="A40" s="298" t="s">
        <v>300</v>
      </c>
      <c r="B40" s="47" t="str">
        <f>IF($E40="","",VLOOKUP($E40,#REF!,14))</f>
        <v/>
      </c>
      <c r="C40" s="47" t="str">
        <f>IF($E40="","",VLOOKUP($E40,#REF!,15))</f>
        <v/>
      </c>
      <c r="D40" s="293" t="str">
        <f>IF($E40="","",VLOOKUP($E40,#REF!,5))</f>
        <v/>
      </c>
      <c r="E40" s="48"/>
      <c r="F40" s="77" t="str">
        <f>UPPER(IF($E40="","",VLOOKUP($E40,#REF!,2)))</f>
        <v/>
      </c>
      <c r="G40" s="77" t="str">
        <f>IF($E40="","",VLOOKUP($E40,#REF!,3))</f>
        <v/>
      </c>
      <c r="H40" s="77"/>
      <c r="I40" s="77" t="str">
        <f>IF($E40="","",VLOOKUP($E40,#REF!,4))</f>
        <v/>
      </c>
      <c r="J40" s="299"/>
      <c r="K40" s="300"/>
      <c r="L40" s="301"/>
      <c r="M40" s="295" t="str">
        <f>UPPER(IF(OR(L40="a",L40="as"),K39,IF(OR(L40="b",L40="bs"),K41,)))</f>
        <v/>
      </c>
      <c r="N40" s="296"/>
      <c r="O40" s="317"/>
      <c r="P40" s="317"/>
      <c r="Q40" s="317"/>
      <c r="R40" s="317"/>
      <c r="S40" s="56"/>
    </row>
    <row r="41" spans="1:19" s="5" customFormat="1" ht="9.6" customHeight="1">
      <c r="A41" s="302" t="s">
        <v>301</v>
      </c>
      <c r="B41" s="47" t="str">
        <f>IF($E41="","",VLOOKUP($E41,#REF!,14))</f>
        <v/>
      </c>
      <c r="C41" s="47" t="str">
        <f>IF($E41="","",VLOOKUP($E41,#REF!,15))</f>
        <v/>
      </c>
      <c r="D41" s="293" t="str">
        <f>IF($E41="","",VLOOKUP($E41,#REF!,5))</f>
        <v/>
      </c>
      <c r="E41" s="48"/>
      <c r="F41" s="77" t="str">
        <f>UPPER(IF($E41="","",VLOOKUP($E41,#REF!,2)))</f>
        <v/>
      </c>
      <c r="G41" s="77" t="str">
        <f>IF($E41="","",VLOOKUP($E41,#REF!,3))</f>
        <v/>
      </c>
      <c r="H41" s="77"/>
      <c r="I41" s="77" t="str">
        <f>IF($E41="","",VLOOKUP($E41,#REF!,4))</f>
        <v/>
      </c>
      <c r="J41" s="294"/>
      <c r="K41" s="295" t="str">
        <f>UPPER(IF(OR(J42="a",J42="as"),F41,IF(OR(J42="b",J42="bs"),F42,)))</f>
        <v/>
      </c>
      <c r="L41" s="303"/>
      <c r="M41" s="300"/>
      <c r="N41" s="304"/>
      <c r="O41" s="317"/>
      <c r="P41" s="317"/>
      <c r="Q41" s="719" t="str">
        <f>IF(Y3="","",CONCATENATE(AB1," pont"))</f>
        <v/>
      </c>
      <c r="R41" s="719"/>
      <c r="S41" s="56"/>
    </row>
    <row r="42" spans="1:19" s="5" customFormat="1" ht="9.6" customHeight="1">
      <c r="A42" s="302" t="s">
        <v>302</v>
      </c>
      <c r="B42" s="47" t="str">
        <f>IF($E42="","",VLOOKUP($E42,#REF!,14))</f>
        <v/>
      </c>
      <c r="C42" s="47" t="str">
        <f>IF($E42="","",VLOOKUP($E42,#REF!,15))</f>
        <v/>
      </c>
      <c r="D42" s="293" t="str">
        <f>IF($E42="","",VLOOKUP($E42,#REF!,5))</f>
        <v/>
      </c>
      <c r="E42" s="48"/>
      <c r="F42" s="77" t="str">
        <f>UPPER(IF($E42="","",VLOOKUP($E42,#REF!,2)))</f>
        <v/>
      </c>
      <c r="G42" s="77" t="str">
        <f>IF($E42="","",VLOOKUP($E42,#REF!,3))</f>
        <v/>
      </c>
      <c r="H42" s="77"/>
      <c r="I42" s="77" t="str">
        <f>IF($E42="","",VLOOKUP($E42,#REF!,4))</f>
        <v/>
      </c>
      <c r="J42" s="299"/>
      <c r="K42" s="300"/>
      <c r="L42" s="297"/>
      <c r="M42" s="87" t="s">
        <v>173</v>
      </c>
      <c r="N42" s="73"/>
      <c r="O42" s="295" t="str">
        <f>UPPER(IF(OR(N42="a",N42="as"),M40,IF(OR(N42="b",N42="bs"),M44,)))</f>
        <v/>
      </c>
      <c r="P42" s="296"/>
      <c r="Q42" s="297"/>
      <c r="R42" s="297"/>
      <c r="S42" s="56"/>
    </row>
    <row r="43" spans="1:19" s="5" customFormat="1" ht="9.6" customHeight="1">
      <c r="A43" s="302" t="s">
        <v>303</v>
      </c>
      <c r="B43" s="47" t="str">
        <f>IF($E43="","",VLOOKUP($E43,#REF!,14))</f>
        <v/>
      </c>
      <c r="C43" s="47" t="str">
        <f>IF($E43="","",VLOOKUP($E43,#REF!,15))</f>
        <v/>
      </c>
      <c r="D43" s="293" t="str">
        <f>IF($E43="","",VLOOKUP($E43,#REF!,5))</f>
        <v/>
      </c>
      <c r="E43" s="48"/>
      <c r="F43" s="77" t="str">
        <f>UPPER(IF($E43="","",VLOOKUP($E43,#REF!,2)))</f>
        <v/>
      </c>
      <c r="G43" s="77" t="str">
        <f>IF($E43="","",VLOOKUP($E43,#REF!,3))</f>
        <v/>
      </c>
      <c r="H43" s="77"/>
      <c r="I43" s="77" t="str">
        <f>IF($E43="","",VLOOKUP($E43,#REF!,4))</f>
        <v/>
      </c>
      <c r="J43" s="294"/>
      <c r="K43" s="295" t="str">
        <f>UPPER(IF(OR(J44="a",J44="as"),F43,IF(OR(J44="b",J44="bs"),F44,)))</f>
        <v/>
      </c>
      <c r="L43" s="296"/>
      <c r="M43" s="305"/>
      <c r="N43" s="306"/>
      <c r="O43" s="300"/>
      <c r="P43" s="304"/>
      <c r="Q43" s="297"/>
      <c r="R43" s="297"/>
      <c r="S43" s="56"/>
    </row>
    <row r="44" spans="1:19" s="5" customFormat="1" ht="9.6" customHeight="1">
      <c r="A44" s="302" t="s">
        <v>304</v>
      </c>
      <c r="B44" s="47" t="str">
        <f>IF($E44="","",VLOOKUP($E44,#REF!,14))</f>
        <v/>
      </c>
      <c r="C44" s="47" t="str">
        <f>IF($E44="","",VLOOKUP($E44,#REF!,15))</f>
        <v/>
      </c>
      <c r="D44" s="293" t="str">
        <f>IF($E44="","",VLOOKUP($E44,#REF!,5))</f>
        <v/>
      </c>
      <c r="E44" s="48"/>
      <c r="F44" s="77" t="str">
        <f>UPPER(IF($E44="","",VLOOKUP($E44,#REF!,2)))</f>
        <v/>
      </c>
      <c r="G44" s="77" t="str">
        <f>IF($E44="","",VLOOKUP($E44,#REF!,3))</f>
        <v/>
      </c>
      <c r="H44" s="77"/>
      <c r="I44" s="77" t="str">
        <f>IF($E44="","",VLOOKUP($E44,#REF!,4))</f>
        <v/>
      </c>
      <c r="J44" s="299"/>
      <c r="K44" s="300"/>
      <c r="L44" s="301"/>
      <c r="M44" s="295" t="str">
        <f>UPPER(IF(OR(L44="a",L44="as"),K43,IF(OR(L44="b",L44="bs"),K45,)))</f>
        <v/>
      </c>
      <c r="N44" s="307"/>
      <c r="O44" s="297"/>
      <c r="P44" s="304"/>
      <c r="Q44" s="297"/>
      <c r="R44" s="297"/>
      <c r="S44" s="56"/>
    </row>
    <row r="45" spans="1:19" s="5" customFormat="1" ht="9.6" customHeight="1">
      <c r="A45" s="298" t="s">
        <v>305</v>
      </c>
      <c r="B45" s="47" t="str">
        <f>IF($E45="","",VLOOKUP($E45,#REF!,14))</f>
        <v/>
      </c>
      <c r="C45" s="47" t="str">
        <f>IF($E45="","",VLOOKUP($E45,#REF!,15))</f>
        <v/>
      </c>
      <c r="D45" s="293" t="str">
        <f>IF($E45="","",VLOOKUP($E45,#REF!,5))</f>
        <v/>
      </c>
      <c r="E45" s="48"/>
      <c r="F45" s="77" t="str">
        <f>UPPER(IF($E45="","",VLOOKUP($E45,#REF!,2)))</f>
        <v/>
      </c>
      <c r="G45" s="77" t="str">
        <f>IF($E45="","",VLOOKUP($E45,#REF!,3))</f>
        <v/>
      </c>
      <c r="H45" s="77"/>
      <c r="I45" s="77" t="str">
        <f>IF($E45="","",VLOOKUP($E45,#REF!,4))</f>
        <v/>
      </c>
      <c r="J45" s="294"/>
      <c r="K45" s="295" t="str">
        <f>UPPER(IF(OR(J46="a",J46="as"),F45,IF(OR(J46="b",J46="bs"),F46,)))</f>
        <v/>
      </c>
      <c r="L45" s="308"/>
      <c r="M45" s="300"/>
      <c r="N45" s="297"/>
      <c r="O45" s="297"/>
      <c r="P45" s="304"/>
      <c r="Q45" s="297"/>
      <c r="R45" s="297"/>
      <c r="S45" s="56"/>
    </row>
    <row r="46" spans="1:19" s="5" customFormat="1" ht="9.6" customHeight="1">
      <c r="A46" s="309" t="s">
        <v>306</v>
      </c>
      <c r="B46" s="47" t="str">
        <f>IF($E46="","",VLOOKUP($E46,#REF!,14))</f>
        <v/>
      </c>
      <c r="C46" s="47" t="str">
        <f>IF($E46="","",VLOOKUP($E46,#REF!,15))</f>
        <v/>
      </c>
      <c r="D46" s="293" t="str">
        <f>IF($E46="","",VLOOKUP($E46,#REF!,5))</f>
        <v/>
      </c>
      <c r="E46" s="48"/>
      <c r="F46" s="50" t="str">
        <f>UPPER(IF($E46="","",VLOOKUP($E46,#REF!,2)))</f>
        <v/>
      </c>
      <c r="G46" s="50" t="str">
        <f>IF($E46="","",VLOOKUP($E46,#REF!,3))</f>
        <v/>
      </c>
      <c r="H46" s="50"/>
      <c r="I46" s="50" t="str">
        <f>IF($E46="","",VLOOKUP($E46,#REF!,4))</f>
        <v/>
      </c>
      <c r="J46" s="299"/>
      <c r="K46" s="300"/>
      <c r="L46" s="297"/>
      <c r="M46" s="297"/>
      <c r="N46" s="310"/>
      <c r="O46" s="87" t="s">
        <v>173</v>
      </c>
      <c r="P46" s="73"/>
      <c r="Q46" s="295" t="str">
        <f>UPPER(IF(OR(P46="a",P46="as"),O42,IF(OR(P46="b",P46="bs"),O50,)))</f>
        <v/>
      </c>
      <c r="R46" s="296"/>
      <c r="S46" s="56"/>
    </row>
    <row r="47" spans="1:19" s="5" customFormat="1" ht="9.6" customHeight="1">
      <c r="A47" s="292" t="s">
        <v>307</v>
      </c>
      <c r="B47" s="47" t="str">
        <f>IF($E47="","",VLOOKUP($E47,#REF!,14))</f>
        <v/>
      </c>
      <c r="C47" s="47" t="str">
        <f>IF($E47="","",VLOOKUP($E47,#REF!,15))</f>
        <v/>
      </c>
      <c r="D47" s="293" t="str">
        <f>IF($E47="","",VLOOKUP($E47,#REF!,5))</f>
        <v/>
      </c>
      <c r="E47" s="48"/>
      <c r="F47" s="50" t="str">
        <f>UPPER(IF($E47="","",VLOOKUP($E47,#REF!,2)))</f>
        <v/>
      </c>
      <c r="G47" s="50" t="str">
        <f>IF($E47="","",VLOOKUP($E47,#REF!,3))</f>
        <v/>
      </c>
      <c r="H47" s="50"/>
      <c r="I47" s="50" t="str">
        <f>IF($E47="","",VLOOKUP($E47,#REF!,4))</f>
        <v/>
      </c>
      <c r="J47" s="294"/>
      <c r="K47" s="295" t="str">
        <f>UPPER(IF(OR(J48="a",J48="as"),F47,IF(OR(J48="b",J48="bs"),F48,)))</f>
        <v/>
      </c>
      <c r="L47" s="296"/>
      <c r="M47" s="297"/>
      <c r="N47" s="297"/>
      <c r="O47" s="297"/>
      <c r="P47" s="304"/>
      <c r="Q47" s="300"/>
      <c r="R47" s="304"/>
      <c r="S47" s="56"/>
    </row>
    <row r="48" spans="1:19" s="5" customFormat="1" ht="9.6" customHeight="1">
      <c r="A48" s="298" t="s">
        <v>308</v>
      </c>
      <c r="B48" s="47" t="str">
        <f>IF($E48="","",VLOOKUP($E48,#REF!,14))</f>
        <v/>
      </c>
      <c r="C48" s="47" t="str">
        <f>IF($E48="","",VLOOKUP($E48,#REF!,15))</f>
        <v/>
      </c>
      <c r="D48" s="293" t="str">
        <f>IF($E48="","",VLOOKUP($E48,#REF!,5))</f>
        <v/>
      </c>
      <c r="E48" s="48"/>
      <c r="F48" s="77" t="str">
        <f>UPPER(IF($E48="","",VLOOKUP($E48,#REF!,2)))</f>
        <v/>
      </c>
      <c r="G48" s="77" t="str">
        <f>IF($E48="","",VLOOKUP($E48,#REF!,3))</f>
        <v/>
      </c>
      <c r="H48" s="77"/>
      <c r="I48" s="77" t="str">
        <f>IF($E48="","",VLOOKUP($E48,#REF!,4))</f>
        <v/>
      </c>
      <c r="J48" s="299"/>
      <c r="K48" s="300"/>
      <c r="L48" s="301"/>
      <c r="M48" s="295" t="str">
        <f>UPPER(IF(OR(L48="a",L48="as"),K47,IF(OR(L48="b",L48="bs"),K49,)))</f>
        <v/>
      </c>
      <c r="N48" s="296"/>
      <c r="O48" s="297"/>
      <c r="P48" s="304"/>
      <c r="Q48" s="297"/>
      <c r="R48" s="304"/>
      <c r="S48" s="56"/>
    </row>
    <row r="49" spans="1:19" s="5" customFormat="1" ht="9.6" customHeight="1">
      <c r="A49" s="302" t="s">
        <v>309</v>
      </c>
      <c r="B49" s="47" t="str">
        <f>IF($E49="","",VLOOKUP($E49,#REF!,14))</f>
        <v/>
      </c>
      <c r="C49" s="47" t="str">
        <f>IF($E49="","",VLOOKUP($E49,#REF!,15))</f>
        <v/>
      </c>
      <c r="D49" s="293" t="str">
        <f>IF($E49="","",VLOOKUP($E49,#REF!,5))</f>
        <v/>
      </c>
      <c r="E49" s="48"/>
      <c r="F49" s="77" t="str">
        <f>UPPER(IF($E49="","",VLOOKUP($E49,#REF!,2)))</f>
        <v/>
      </c>
      <c r="G49" s="77" t="str">
        <f>IF($E49="","",VLOOKUP($E49,#REF!,3))</f>
        <v/>
      </c>
      <c r="H49" s="77"/>
      <c r="I49" s="77" t="str">
        <f>IF($E49="","",VLOOKUP($E49,#REF!,4))</f>
        <v/>
      </c>
      <c r="J49" s="294"/>
      <c r="K49" s="295" t="str">
        <f>UPPER(IF(OR(J50="a",J50="as"),F49,IF(OR(J50="b",J50="bs"),F50,)))</f>
        <v/>
      </c>
      <c r="L49" s="303"/>
      <c r="M49" s="300"/>
      <c r="N49" s="304"/>
      <c r="O49" s="297"/>
      <c r="P49" s="304"/>
      <c r="Q49" s="297"/>
      <c r="R49" s="304"/>
      <c r="S49" s="56"/>
    </row>
    <row r="50" spans="1:19" s="5" customFormat="1" ht="9.6" customHeight="1">
      <c r="A50" s="302" t="s">
        <v>310</v>
      </c>
      <c r="B50" s="47" t="str">
        <f>IF($E50="","",VLOOKUP($E50,#REF!,14))</f>
        <v/>
      </c>
      <c r="C50" s="47" t="str">
        <f>IF($E50="","",VLOOKUP($E50,#REF!,15))</f>
        <v/>
      </c>
      <c r="D50" s="293" t="str">
        <f>IF($E50="","",VLOOKUP($E50,#REF!,5))</f>
        <v/>
      </c>
      <c r="E50" s="48"/>
      <c r="F50" s="77" t="str">
        <f>UPPER(IF($E50="","",VLOOKUP($E50,#REF!,2)))</f>
        <v/>
      </c>
      <c r="G50" s="77" t="str">
        <f>IF($E50="","",VLOOKUP($E50,#REF!,3))</f>
        <v/>
      </c>
      <c r="H50" s="77"/>
      <c r="I50" s="77" t="str">
        <f>IF($E50="","",VLOOKUP($E50,#REF!,4))</f>
        <v/>
      </c>
      <c r="J50" s="299"/>
      <c r="K50" s="300"/>
      <c r="L50" s="297"/>
      <c r="M50" s="87" t="s">
        <v>173</v>
      </c>
      <c r="N50" s="73"/>
      <c r="O50" s="295" t="str">
        <f>UPPER(IF(OR(N50="a",N50="as"),M48,IF(OR(N50="b",N50="bs"),M52,)))</f>
        <v/>
      </c>
      <c r="P50" s="308"/>
      <c r="Q50" s="297"/>
      <c r="R50" s="304"/>
      <c r="S50" s="56"/>
    </row>
    <row r="51" spans="1:19" s="5" customFormat="1" ht="9.6" customHeight="1">
      <c r="A51" s="302" t="s">
        <v>311</v>
      </c>
      <c r="B51" s="47" t="str">
        <f>IF($E51="","",VLOOKUP($E51,#REF!,14))</f>
        <v/>
      </c>
      <c r="C51" s="47" t="str">
        <f>IF($E51="","",VLOOKUP($E51,#REF!,15))</f>
        <v/>
      </c>
      <c r="D51" s="293" t="str">
        <f>IF($E51="","",VLOOKUP($E51,#REF!,5))</f>
        <v/>
      </c>
      <c r="E51" s="48"/>
      <c r="F51" s="77" t="str">
        <f>UPPER(IF($E51="","",VLOOKUP($E51,#REF!,2)))</f>
        <v/>
      </c>
      <c r="G51" s="77" t="str">
        <f>IF($E51="","",VLOOKUP($E51,#REF!,3))</f>
        <v/>
      </c>
      <c r="H51" s="77"/>
      <c r="I51" s="77" t="str">
        <f>IF($E51="","",VLOOKUP($E51,#REF!,4))</f>
        <v/>
      </c>
      <c r="J51" s="294"/>
      <c r="K51" s="295" t="str">
        <f>UPPER(IF(OR(J52="a",J52="as"),F51,IF(OR(J52="b",J52="bs"),F52,)))</f>
        <v/>
      </c>
      <c r="L51" s="296"/>
      <c r="M51" s="305"/>
      <c r="N51" s="306"/>
      <c r="O51" s="300"/>
      <c r="P51" s="297"/>
      <c r="Q51" s="297"/>
      <c r="R51" s="304"/>
      <c r="S51" s="56"/>
    </row>
    <row r="52" spans="1:19" s="5" customFormat="1" ht="9.6" customHeight="1">
      <c r="A52" s="302" t="s">
        <v>312</v>
      </c>
      <c r="B52" s="47" t="str">
        <f>IF($E52="","",VLOOKUP($E52,#REF!,14))</f>
        <v/>
      </c>
      <c r="C52" s="47" t="str">
        <f>IF($E52="","",VLOOKUP($E52,#REF!,15))</f>
        <v/>
      </c>
      <c r="D52" s="293" t="str">
        <f>IF($E52="","",VLOOKUP($E52,#REF!,5))</f>
        <v/>
      </c>
      <c r="E52" s="48"/>
      <c r="F52" s="77" t="str">
        <f>UPPER(IF($E52="","",VLOOKUP($E52,#REF!,2)))</f>
        <v/>
      </c>
      <c r="G52" s="77" t="str">
        <f>IF($E52="","",VLOOKUP($E52,#REF!,3))</f>
        <v/>
      </c>
      <c r="H52" s="77"/>
      <c r="I52" s="77" t="str">
        <f>IF($E52="","",VLOOKUP($E52,#REF!,4))</f>
        <v/>
      </c>
      <c r="J52" s="299"/>
      <c r="K52" s="300"/>
      <c r="L52" s="301"/>
      <c r="M52" s="295" t="str">
        <f>UPPER(IF(OR(L52="a",L52="as"),K51,IF(OR(L52="b",L52="bs"),K53,)))</f>
        <v/>
      </c>
      <c r="N52" s="307"/>
      <c r="O52" s="297"/>
      <c r="P52" s="297"/>
      <c r="Q52" s="297"/>
      <c r="R52" s="304"/>
      <c r="S52" s="56"/>
    </row>
    <row r="53" spans="1:19" s="5" customFormat="1" ht="9.6" customHeight="1">
      <c r="A53" s="298" t="s">
        <v>313</v>
      </c>
      <c r="B53" s="47" t="str">
        <f>IF($E53="","",VLOOKUP($E53,#REF!,14))</f>
        <v/>
      </c>
      <c r="C53" s="47" t="str">
        <f>IF($E53="","",VLOOKUP($E53,#REF!,15))</f>
        <v/>
      </c>
      <c r="D53" s="293" t="str">
        <f>IF($E53="","",VLOOKUP($E53,#REF!,5))</f>
        <v/>
      </c>
      <c r="E53" s="48"/>
      <c r="F53" s="77" t="str">
        <f>UPPER(IF($E53="","",VLOOKUP($E53,#REF!,2)))</f>
        <v/>
      </c>
      <c r="G53" s="77" t="str">
        <f>IF($E53="","",VLOOKUP($E53,#REF!,3))</f>
        <v/>
      </c>
      <c r="H53" s="77"/>
      <c r="I53" s="77" t="str">
        <f>IF($E53="","",VLOOKUP($E53,#REF!,4))</f>
        <v/>
      </c>
      <c r="J53" s="294"/>
      <c r="K53" s="295" t="str">
        <f>UPPER(IF(OR(J54="a",J54="as"),F53,IF(OR(J54="b",J54="bs"),F54,)))</f>
        <v/>
      </c>
      <c r="L53" s="308"/>
      <c r="M53" s="300"/>
      <c r="N53" s="297"/>
      <c r="O53" s="297"/>
      <c r="P53" s="297"/>
      <c r="Q53" s="297"/>
      <c r="R53" s="304"/>
      <c r="S53" s="56"/>
    </row>
    <row r="54" spans="1:19" s="5" customFormat="1" ht="9.6" customHeight="1">
      <c r="A54" s="309" t="s">
        <v>314</v>
      </c>
      <c r="B54" s="47" t="str">
        <f>IF($E54="","",VLOOKUP($E54,#REF!,14))</f>
        <v/>
      </c>
      <c r="C54" s="47" t="str">
        <f>IF($E54="","",VLOOKUP($E54,#REF!,15))</f>
        <v/>
      </c>
      <c r="D54" s="293" t="str">
        <f>IF($E54="","",VLOOKUP($E54,#REF!,5))</f>
        <v/>
      </c>
      <c r="E54" s="48"/>
      <c r="F54" s="50" t="str">
        <f>UPPER(IF($E54="","",VLOOKUP($E54,#REF!,2)))</f>
        <v/>
      </c>
      <c r="G54" s="50" t="str">
        <f>IF($E54="","",VLOOKUP($E54,#REF!,3))</f>
        <v/>
      </c>
      <c r="H54" s="50"/>
      <c r="I54" s="50" t="str">
        <f>IF($E54="","",VLOOKUP($E54,#REF!,4))</f>
        <v/>
      </c>
      <c r="J54" s="299"/>
      <c r="K54" s="300"/>
      <c r="L54" s="297"/>
      <c r="M54" s="297"/>
      <c r="N54" s="310"/>
      <c r="O54" s="311" t="s">
        <v>315</v>
      </c>
      <c r="P54" s="312"/>
      <c r="Q54" s="295" t="str">
        <f>UPPER(IF(OR(P55="a",P55="as"),Q46,IF(OR(P55="b",P55="bs"),Q62,)))</f>
        <v/>
      </c>
      <c r="R54" s="313"/>
      <c r="S54" s="56"/>
    </row>
    <row r="55" spans="1:19" s="5" customFormat="1" ht="9.6" customHeight="1">
      <c r="A55" s="292" t="s">
        <v>316</v>
      </c>
      <c r="B55" s="47" t="str">
        <f>IF($E55="","",VLOOKUP($E55,#REF!,14))</f>
        <v/>
      </c>
      <c r="C55" s="47" t="str">
        <f>IF($E55="","",VLOOKUP($E55,#REF!,15))</f>
        <v/>
      </c>
      <c r="D55" s="293" t="str">
        <f>IF($E55="","",VLOOKUP($E55,#REF!,5))</f>
        <v/>
      </c>
      <c r="E55" s="48"/>
      <c r="F55" s="50" t="str">
        <f>UPPER(IF($E55="","",VLOOKUP($E55,#REF!,2)))</f>
        <v/>
      </c>
      <c r="G55" s="50" t="str">
        <f>IF($E55="","",VLOOKUP($E55,#REF!,3))</f>
        <v/>
      </c>
      <c r="H55" s="50"/>
      <c r="I55" s="50" t="str">
        <f>IF($E55="","",VLOOKUP($E55,#REF!,4))</f>
        <v/>
      </c>
      <c r="J55" s="294"/>
      <c r="K55" s="295" t="str">
        <f>UPPER(IF(OR(J56="a",J56="as"),F55,IF(OR(J56="b",J56="bs"),F56,)))</f>
        <v/>
      </c>
      <c r="L55" s="296"/>
      <c r="M55" s="297"/>
      <c r="N55" s="297"/>
      <c r="O55" s="87" t="s">
        <v>173</v>
      </c>
      <c r="P55" s="314"/>
      <c r="Q55" s="300"/>
      <c r="R55" s="315"/>
      <c r="S55" s="56"/>
    </row>
    <row r="56" spans="1:19" s="5" customFormat="1" ht="9.6" customHeight="1">
      <c r="A56" s="298" t="s">
        <v>317</v>
      </c>
      <c r="B56" s="47" t="str">
        <f>IF($E56="","",VLOOKUP($E56,#REF!,14))</f>
        <v/>
      </c>
      <c r="C56" s="47" t="str">
        <f>IF($E56="","",VLOOKUP($E56,#REF!,15))</f>
        <v/>
      </c>
      <c r="D56" s="293" t="str">
        <f>IF($E56="","",VLOOKUP($E56,#REF!,5))</f>
        <v/>
      </c>
      <c r="E56" s="48"/>
      <c r="F56" s="77" t="str">
        <f>UPPER(IF($E56="","",VLOOKUP($E56,#REF!,2)))</f>
        <v/>
      </c>
      <c r="G56" s="77" t="str">
        <f>IF($E56="","",VLOOKUP($E56,#REF!,3))</f>
        <v/>
      </c>
      <c r="H56" s="77"/>
      <c r="I56" s="77" t="str">
        <f>IF($E56="","",VLOOKUP($E56,#REF!,4))</f>
        <v/>
      </c>
      <c r="J56" s="299"/>
      <c r="K56" s="300"/>
      <c r="L56" s="301"/>
      <c r="M56" s="295" t="str">
        <f>UPPER(IF(OR(L56="a",L56="as"),K55,IF(OR(L56="b",L56="bs"),K57,)))</f>
        <v/>
      </c>
      <c r="N56" s="296"/>
      <c r="O56" s="297"/>
      <c r="P56" s="297"/>
      <c r="Q56" s="297"/>
      <c r="R56" s="304"/>
      <c r="S56" s="56"/>
    </row>
    <row r="57" spans="1:19" s="5" customFormat="1" ht="9.6" customHeight="1">
      <c r="A57" s="302" t="s">
        <v>318</v>
      </c>
      <c r="B57" s="47" t="str">
        <f>IF($E57="","",VLOOKUP($E57,#REF!,14))</f>
        <v/>
      </c>
      <c r="C57" s="47" t="str">
        <f>IF($E57="","",VLOOKUP($E57,#REF!,15))</f>
        <v/>
      </c>
      <c r="D57" s="293" t="str">
        <f>IF($E57="","",VLOOKUP($E57,#REF!,5))</f>
        <v/>
      </c>
      <c r="E57" s="48"/>
      <c r="F57" s="77" t="str">
        <f>UPPER(IF($E57="","",VLOOKUP($E57,#REF!,2)))</f>
        <v/>
      </c>
      <c r="G57" s="77" t="str">
        <f>IF($E57="","",VLOOKUP($E57,#REF!,3))</f>
        <v/>
      </c>
      <c r="H57" s="77"/>
      <c r="I57" s="77" t="str">
        <f>IF($E57="","",VLOOKUP($E57,#REF!,4))</f>
        <v/>
      </c>
      <c r="J57" s="294"/>
      <c r="K57" s="295" t="str">
        <f>UPPER(IF(OR(J58="a",J58="as"),F57,IF(OR(J58="b",J58="bs"),F58,)))</f>
        <v/>
      </c>
      <c r="L57" s="303"/>
      <c r="M57" s="300"/>
      <c r="N57" s="304"/>
      <c r="O57" s="297"/>
      <c r="P57" s="297"/>
      <c r="Q57" s="719" t="str">
        <f>IF(Y3="","",CONCATENATE(AC1," pont"))</f>
        <v/>
      </c>
      <c r="R57" s="720"/>
      <c r="S57" s="56"/>
    </row>
    <row r="58" spans="1:19" s="5" customFormat="1" ht="9.6" customHeight="1">
      <c r="A58" s="302" t="s">
        <v>319</v>
      </c>
      <c r="B58" s="47" t="str">
        <f>IF($E58="","",VLOOKUP($E58,#REF!,14))</f>
        <v/>
      </c>
      <c r="C58" s="47" t="str">
        <f>IF($E58="","",VLOOKUP($E58,#REF!,15))</f>
        <v/>
      </c>
      <c r="D58" s="293" t="str">
        <f>IF($E58="","",VLOOKUP($E58,#REF!,5))</f>
        <v/>
      </c>
      <c r="E58" s="48"/>
      <c r="F58" s="77" t="str">
        <f>UPPER(IF($E58="","",VLOOKUP($E58,#REF!,2)))</f>
        <v/>
      </c>
      <c r="G58" s="77" t="str">
        <f>IF($E58="","",VLOOKUP($E58,#REF!,3))</f>
        <v/>
      </c>
      <c r="H58" s="77"/>
      <c r="I58" s="77" t="str">
        <f>IF($E58="","",VLOOKUP($E58,#REF!,4))</f>
        <v/>
      </c>
      <c r="J58" s="299"/>
      <c r="K58" s="300"/>
      <c r="L58" s="297"/>
      <c r="M58" s="87" t="s">
        <v>173</v>
      </c>
      <c r="N58" s="73"/>
      <c r="O58" s="295" t="str">
        <f>UPPER(IF(OR(N58="a",N58="as"),M56,IF(OR(N58="b",N58="bs"),M60,)))</f>
        <v/>
      </c>
      <c r="P58" s="296"/>
      <c r="Q58" s="297"/>
      <c r="R58" s="304"/>
      <c r="S58" s="56"/>
    </row>
    <row r="59" spans="1:19" s="5" customFormat="1" ht="9.6" customHeight="1">
      <c r="A59" s="302" t="s">
        <v>320</v>
      </c>
      <c r="B59" s="47" t="str">
        <f>IF($E59="","",VLOOKUP($E59,#REF!,14))</f>
        <v/>
      </c>
      <c r="C59" s="47" t="str">
        <f>IF($E59="","",VLOOKUP($E59,#REF!,15))</f>
        <v/>
      </c>
      <c r="D59" s="293" t="str">
        <f>IF($E59="","",VLOOKUP($E59,#REF!,5))</f>
        <v/>
      </c>
      <c r="E59" s="48"/>
      <c r="F59" s="77" t="str">
        <f>UPPER(IF($E59="","",VLOOKUP($E59,#REF!,2)))</f>
        <v/>
      </c>
      <c r="G59" s="77" t="str">
        <f>IF($E59="","",VLOOKUP($E59,#REF!,3))</f>
        <v/>
      </c>
      <c r="H59" s="77"/>
      <c r="I59" s="77" t="str">
        <f>IF($E59="","",VLOOKUP($E59,#REF!,4))</f>
        <v/>
      </c>
      <c r="J59" s="294"/>
      <c r="K59" s="295" t="str">
        <f>UPPER(IF(OR(J60="a",J60="as"),F59,IF(OR(J60="b",J60="bs"),F60,)))</f>
        <v/>
      </c>
      <c r="L59" s="296"/>
      <c r="M59" s="305"/>
      <c r="N59" s="306"/>
      <c r="O59" s="300"/>
      <c r="P59" s="304"/>
      <c r="Q59" s="297"/>
      <c r="R59" s="304"/>
      <c r="S59" s="56"/>
    </row>
    <row r="60" spans="1:19" s="5" customFormat="1" ht="9.6" customHeight="1">
      <c r="A60" s="302" t="s">
        <v>321</v>
      </c>
      <c r="B60" s="47" t="str">
        <f>IF($E60="","",VLOOKUP($E60,#REF!,14))</f>
        <v/>
      </c>
      <c r="C60" s="47" t="str">
        <f>IF($E60="","",VLOOKUP($E60,#REF!,15))</f>
        <v/>
      </c>
      <c r="D60" s="293" t="str">
        <f>IF($E60="","",VLOOKUP($E60,#REF!,5))</f>
        <v/>
      </c>
      <c r="E60" s="48"/>
      <c r="F60" s="77" t="str">
        <f>UPPER(IF($E60="","",VLOOKUP($E60,#REF!,2)))</f>
        <v/>
      </c>
      <c r="G60" s="77" t="str">
        <f>IF($E60="","",VLOOKUP($E60,#REF!,3))</f>
        <v/>
      </c>
      <c r="H60" s="77"/>
      <c r="I60" s="77" t="str">
        <f>IF($E60="","",VLOOKUP($E60,#REF!,4))</f>
        <v/>
      </c>
      <c r="J60" s="299"/>
      <c r="K60" s="300"/>
      <c r="L60" s="301"/>
      <c r="M60" s="295" t="str">
        <f>UPPER(IF(OR(L60="a",L60="as"),K59,IF(OR(L60="b",L60="bs"),K61,)))</f>
        <v/>
      </c>
      <c r="N60" s="307"/>
      <c r="O60" s="297"/>
      <c r="P60" s="304"/>
      <c r="Q60" s="297"/>
      <c r="R60" s="304"/>
      <c r="S60" s="56"/>
    </row>
    <row r="61" spans="1:19" s="5" customFormat="1" ht="9.6" customHeight="1">
      <c r="A61" s="298" t="s">
        <v>322</v>
      </c>
      <c r="B61" s="47" t="str">
        <f>IF($E61="","",VLOOKUP($E61,#REF!,14))</f>
        <v/>
      </c>
      <c r="C61" s="47" t="str">
        <f>IF($E61="","",VLOOKUP($E61,#REF!,15))</f>
        <v/>
      </c>
      <c r="D61" s="293" t="str">
        <f>IF($E61="","",VLOOKUP($E61,#REF!,5))</f>
        <v/>
      </c>
      <c r="E61" s="48"/>
      <c r="F61" s="77" t="str">
        <f>UPPER(IF($E61="","",VLOOKUP($E61,#REF!,2)))</f>
        <v/>
      </c>
      <c r="G61" s="77" t="str">
        <f>IF($E61="","",VLOOKUP($E61,#REF!,3))</f>
        <v/>
      </c>
      <c r="H61" s="77"/>
      <c r="I61" s="77" t="str">
        <f>IF($E61="","",VLOOKUP($E61,#REF!,4))</f>
        <v/>
      </c>
      <c r="J61" s="294"/>
      <c r="K61" s="295" t="str">
        <f>UPPER(IF(OR(J62="a",J62="as"),F61,IF(OR(J62="b",J62="bs"),F62,)))</f>
        <v/>
      </c>
      <c r="L61" s="308"/>
      <c r="M61" s="300"/>
      <c r="N61" s="297"/>
      <c r="O61" s="297"/>
      <c r="P61" s="304"/>
      <c r="Q61" s="297"/>
      <c r="R61" s="304"/>
      <c r="S61" s="56"/>
    </row>
    <row r="62" spans="1:19" s="5" customFormat="1" ht="9.6" customHeight="1">
      <c r="A62" s="309" t="s">
        <v>323</v>
      </c>
      <c r="B62" s="47" t="str">
        <f>IF($E62="","",VLOOKUP($E62,#REF!,14))</f>
        <v/>
      </c>
      <c r="C62" s="47" t="str">
        <f>IF($E62="","",VLOOKUP($E62,#REF!,15))</f>
        <v/>
      </c>
      <c r="D62" s="293" t="str">
        <f>IF($E62="","",VLOOKUP($E62,#REF!,5))</f>
        <v/>
      </c>
      <c r="E62" s="48"/>
      <c r="F62" s="50" t="str">
        <f>UPPER(IF($E62="","",VLOOKUP($E62,#REF!,2)))</f>
        <v/>
      </c>
      <c r="G62" s="50" t="str">
        <f>IF($E62="","",VLOOKUP($E62,#REF!,3))</f>
        <v/>
      </c>
      <c r="H62" s="50"/>
      <c r="I62" s="50" t="str">
        <f>IF($E62="","",VLOOKUP($E62,#REF!,4))</f>
        <v/>
      </c>
      <c r="J62" s="299"/>
      <c r="K62" s="300"/>
      <c r="L62" s="297"/>
      <c r="M62" s="297"/>
      <c r="N62" s="310"/>
      <c r="O62" s="87" t="s">
        <v>173</v>
      </c>
      <c r="P62" s="73"/>
      <c r="Q62" s="295" t="str">
        <f>UPPER(IF(OR(P62="a",P62="as"),O58,IF(OR(P62="b",P62="bs"),O66,)))</f>
        <v/>
      </c>
      <c r="R62" s="308"/>
      <c r="S62" s="56"/>
    </row>
    <row r="63" spans="1:19" s="5" customFormat="1" ht="9.6" customHeight="1">
      <c r="A63" s="292" t="s">
        <v>324</v>
      </c>
      <c r="B63" s="47" t="str">
        <f>IF($E63="","",VLOOKUP($E63,#REF!,14))</f>
        <v/>
      </c>
      <c r="C63" s="47" t="str">
        <f>IF($E63="","",VLOOKUP($E63,#REF!,15))</f>
        <v/>
      </c>
      <c r="D63" s="293" t="str">
        <f>IF($E63="","",VLOOKUP($E63,#REF!,5))</f>
        <v/>
      </c>
      <c r="E63" s="48"/>
      <c r="F63" s="50" t="str">
        <f>UPPER(IF($E63="","",VLOOKUP($E63,#REF!,2)))</f>
        <v/>
      </c>
      <c r="G63" s="50" t="str">
        <f>IF($E63="","",VLOOKUP($E63,#REF!,3))</f>
        <v/>
      </c>
      <c r="H63" s="50"/>
      <c r="I63" s="50" t="str">
        <f>IF($E63="","",VLOOKUP($E63,#REF!,4))</f>
        <v/>
      </c>
      <c r="J63" s="294"/>
      <c r="K63" s="295" t="str">
        <f>UPPER(IF(OR(J64="a",J64="as"),F63,IF(OR(J64="b",J64="bs"),F64,)))</f>
        <v/>
      </c>
      <c r="L63" s="296"/>
      <c r="M63" s="297"/>
      <c r="N63" s="297"/>
      <c r="O63" s="297"/>
      <c r="P63" s="304"/>
      <c r="Q63" s="300"/>
      <c r="R63" s="297"/>
      <c r="S63" s="56"/>
    </row>
    <row r="64" spans="1:19" s="5" customFormat="1" ht="9.6" customHeight="1">
      <c r="A64" s="298" t="s">
        <v>325</v>
      </c>
      <c r="B64" s="47" t="str">
        <f>IF($E64="","",VLOOKUP($E64,#REF!,14))</f>
        <v/>
      </c>
      <c r="C64" s="47" t="str">
        <f>IF($E64="","",VLOOKUP($E64,#REF!,15))</f>
        <v/>
      </c>
      <c r="D64" s="293" t="str">
        <f>IF($E64="","",VLOOKUP($E64,#REF!,5))</f>
        <v/>
      </c>
      <c r="E64" s="48"/>
      <c r="F64" s="77" t="str">
        <f>UPPER(IF($E64="","",VLOOKUP($E64,#REF!,2)))</f>
        <v/>
      </c>
      <c r="G64" s="77" t="str">
        <f>IF($E64="","",VLOOKUP($E64,#REF!,3))</f>
        <v/>
      </c>
      <c r="H64" s="77"/>
      <c r="I64" s="77" t="str">
        <f>IF($E64="","",VLOOKUP($E64,#REF!,4))</f>
        <v/>
      </c>
      <c r="J64" s="299"/>
      <c r="K64" s="300"/>
      <c r="L64" s="301"/>
      <c r="M64" s="295" t="str">
        <f>UPPER(IF(OR(L64="a",L64="as"),K63,IF(OR(L64="b",L64="bs"),K65,)))</f>
        <v/>
      </c>
      <c r="N64" s="296"/>
      <c r="O64" s="297"/>
      <c r="P64" s="304"/>
      <c r="Q64" s="297"/>
      <c r="R64" s="297"/>
      <c r="S64" s="56"/>
    </row>
    <row r="65" spans="1:19" s="5" customFormat="1" ht="9.6" customHeight="1">
      <c r="A65" s="302" t="s">
        <v>326</v>
      </c>
      <c r="B65" s="47" t="str">
        <f>IF($E65="","",VLOOKUP($E65,#REF!,14))</f>
        <v/>
      </c>
      <c r="C65" s="47" t="str">
        <f>IF($E65="","",VLOOKUP($E65,#REF!,15))</f>
        <v/>
      </c>
      <c r="D65" s="293" t="str">
        <f>IF($E65="","",VLOOKUP($E65,#REF!,5))</f>
        <v/>
      </c>
      <c r="E65" s="48"/>
      <c r="F65" s="77" t="str">
        <f>UPPER(IF($E65="","",VLOOKUP($E65,#REF!,2)))</f>
        <v/>
      </c>
      <c r="G65" s="77" t="str">
        <f>IF($E65="","",VLOOKUP($E65,#REF!,3))</f>
        <v/>
      </c>
      <c r="H65" s="77"/>
      <c r="I65" s="77" t="str">
        <f>IF($E65="","",VLOOKUP($E65,#REF!,4))</f>
        <v/>
      </c>
      <c r="J65" s="294"/>
      <c r="K65" s="295" t="str">
        <f>UPPER(IF(OR(J66="a",J66="as"),F65,IF(OR(J66="b",J66="bs"),F66,)))</f>
        <v/>
      </c>
      <c r="L65" s="303"/>
      <c r="M65" s="300"/>
      <c r="N65" s="304"/>
      <c r="O65" s="297"/>
      <c r="P65" s="304"/>
      <c r="Q65" s="297"/>
      <c r="R65" s="297"/>
      <c r="S65" s="56"/>
    </row>
    <row r="66" spans="1:19" s="5" customFormat="1" ht="9.6" customHeight="1">
      <c r="A66" s="302" t="s">
        <v>327</v>
      </c>
      <c r="B66" s="47" t="str">
        <f>IF($E66="","",VLOOKUP($E66,#REF!,14))</f>
        <v/>
      </c>
      <c r="C66" s="47" t="str">
        <f>IF($E66="","",VLOOKUP($E66,#REF!,15))</f>
        <v/>
      </c>
      <c r="D66" s="293" t="str">
        <f>IF($E66="","",VLOOKUP($E66,#REF!,5))</f>
        <v/>
      </c>
      <c r="E66" s="48"/>
      <c r="F66" s="77" t="str">
        <f>UPPER(IF($E66="","",VLOOKUP($E66,#REF!,2)))</f>
        <v/>
      </c>
      <c r="G66" s="77" t="str">
        <f>IF($E66="","",VLOOKUP($E66,#REF!,3))</f>
        <v/>
      </c>
      <c r="H66" s="77"/>
      <c r="I66" s="77" t="str">
        <f>IF($E66="","",VLOOKUP($E66,#REF!,4))</f>
        <v/>
      </c>
      <c r="J66" s="299"/>
      <c r="K66" s="300"/>
      <c r="L66" s="297"/>
      <c r="M66" s="87" t="s">
        <v>173</v>
      </c>
      <c r="N66" s="73"/>
      <c r="O66" s="295" t="str">
        <f>UPPER(IF(OR(N66="a",N66="as"),M64,IF(OR(N66="b",N66="bs"),M68,)))</f>
        <v/>
      </c>
      <c r="P66" s="308"/>
      <c r="Q66" s="297"/>
      <c r="R66" s="297"/>
      <c r="S66" s="56"/>
    </row>
    <row r="67" spans="1:19" s="5" customFormat="1" ht="9.6" customHeight="1">
      <c r="A67" s="302" t="s">
        <v>328</v>
      </c>
      <c r="B67" s="47" t="str">
        <f>IF($E67="","",VLOOKUP($E67,#REF!,14))</f>
        <v/>
      </c>
      <c r="C67" s="47" t="str">
        <f>IF($E67="","",VLOOKUP($E67,#REF!,15))</f>
        <v/>
      </c>
      <c r="D67" s="293" t="str">
        <f>IF($E67="","",VLOOKUP($E67,#REF!,5))</f>
        <v/>
      </c>
      <c r="E67" s="48"/>
      <c r="F67" s="77" t="str">
        <f>UPPER(IF($E67="","",VLOOKUP($E67,#REF!,2)))</f>
        <v/>
      </c>
      <c r="G67" s="77" t="str">
        <f>IF($E67="","",VLOOKUP($E67,#REF!,3))</f>
        <v/>
      </c>
      <c r="H67" s="77"/>
      <c r="I67" s="77" t="str">
        <f>IF($E67="","",VLOOKUP($E67,#REF!,4))</f>
        <v/>
      </c>
      <c r="J67" s="294"/>
      <c r="K67" s="295" t="str">
        <f>UPPER(IF(OR(J68="a",J68="as"),F67,IF(OR(J68="b",J68="bs"),F68,)))</f>
        <v/>
      </c>
      <c r="L67" s="296"/>
      <c r="M67" s="305"/>
      <c r="N67" s="306"/>
      <c r="O67" s="300"/>
      <c r="P67" s="297"/>
      <c r="Q67" s="297"/>
      <c r="R67" s="297"/>
      <c r="S67" s="56"/>
    </row>
    <row r="68" spans="1:19" s="5" customFormat="1" ht="9.6" customHeight="1">
      <c r="A68" s="302" t="s">
        <v>329</v>
      </c>
      <c r="B68" s="47" t="str">
        <f>IF($E68="","",VLOOKUP($E68,#REF!,14))</f>
        <v/>
      </c>
      <c r="C68" s="47" t="str">
        <f>IF($E68="","",VLOOKUP($E68,#REF!,15))</f>
        <v/>
      </c>
      <c r="D68" s="293" t="str">
        <f>IF($E68="","",VLOOKUP($E68,#REF!,5))</f>
        <v/>
      </c>
      <c r="E68" s="48"/>
      <c r="F68" s="77" t="str">
        <f>UPPER(IF($E68="","",VLOOKUP($E68,#REF!,2)))</f>
        <v/>
      </c>
      <c r="G68" s="77" t="str">
        <f>IF($E68="","",VLOOKUP($E68,#REF!,3))</f>
        <v/>
      </c>
      <c r="H68" s="77"/>
      <c r="I68" s="77" t="str">
        <f>IF($E68="","",VLOOKUP($E68,#REF!,4))</f>
        <v/>
      </c>
      <c r="J68" s="299"/>
      <c r="K68" s="300"/>
      <c r="L68" s="301"/>
      <c r="M68" s="295" t="str">
        <f>UPPER(IF(OR(L68="a",L68="as"),K67,IF(OR(L68="b",L68="bs"),K69,)))</f>
        <v/>
      </c>
      <c r="N68" s="307"/>
      <c r="O68" s="297"/>
      <c r="P68" s="297"/>
      <c r="Q68" s="297"/>
      <c r="R68" s="297"/>
      <c r="S68" s="56"/>
    </row>
    <row r="69" spans="1:19" s="5" customFormat="1" ht="9.6" customHeight="1">
      <c r="A69" s="298" t="s">
        <v>330</v>
      </c>
      <c r="B69" s="47" t="str">
        <f>IF($E69="","",VLOOKUP($E69,#REF!,14))</f>
        <v/>
      </c>
      <c r="C69" s="47" t="str">
        <f>IF($E69="","",VLOOKUP($E69,#REF!,15))</f>
        <v/>
      </c>
      <c r="D69" s="293" t="str">
        <f>IF($E69="","",VLOOKUP($E69,#REF!,5))</f>
        <v/>
      </c>
      <c r="E69" s="48"/>
      <c r="F69" s="77" t="str">
        <f>UPPER(IF($E69="","",VLOOKUP($E69,#REF!,2)))</f>
        <v/>
      </c>
      <c r="G69" s="77" t="str">
        <f>IF($E69="","",VLOOKUP($E69,#REF!,3))</f>
        <v/>
      </c>
      <c r="H69" s="77"/>
      <c r="I69" s="77" t="str">
        <f>IF($E69="","",VLOOKUP($E69,#REF!,4))</f>
        <v/>
      </c>
      <c r="J69" s="294"/>
      <c r="K69" s="295" t="str">
        <f>UPPER(IF(OR(J70="a",J70="as"),F69,IF(OR(J70="b",J70="bs"),F70,)))</f>
        <v/>
      </c>
      <c r="L69" s="308"/>
      <c r="M69" s="300"/>
      <c r="N69" s="297"/>
      <c r="O69" s="297"/>
      <c r="P69" s="297"/>
      <c r="Q69" s="297"/>
      <c r="R69" s="297"/>
      <c r="S69" s="56"/>
    </row>
    <row r="70" spans="1:19" s="5" customFormat="1" ht="9.6" customHeight="1">
      <c r="A70" s="309" t="s">
        <v>331</v>
      </c>
      <c r="B70" s="47" t="str">
        <f>IF($E70="","",VLOOKUP($E70,#REF!,14))</f>
        <v/>
      </c>
      <c r="C70" s="47" t="str">
        <f>IF($E70="","",VLOOKUP($E70,#REF!,15))</f>
        <v/>
      </c>
      <c r="D70" s="293" t="str">
        <f>IF($E70="","",VLOOKUP($E70,#REF!,5))</f>
        <v/>
      </c>
      <c r="E70" s="48"/>
      <c r="F70" s="50" t="str">
        <f>UPPER(IF($E70="","",VLOOKUP($E70,#REF!,2)))</f>
        <v/>
      </c>
      <c r="G70" s="50" t="str">
        <f>IF($E70="","",VLOOKUP($E70,#REF!,3))</f>
        <v/>
      </c>
      <c r="H70" s="50"/>
      <c r="I70" s="50" t="str">
        <f>IF($E70="","",VLOOKUP($E70,#REF!,4))</f>
        <v/>
      </c>
      <c r="J70" s="299"/>
      <c r="K70" s="300"/>
      <c r="L70" s="297"/>
      <c r="M70" s="297"/>
      <c r="N70" s="310"/>
      <c r="O70" s="297"/>
      <c r="P70" s="297"/>
      <c r="Q70" s="297"/>
      <c r="R70" s="297"/>
      <c r="S70" s="56"/>
    </row>
    <row r="71" spans="1:19" s="5" customFormat="1" ht="6" customHeight="1">
      <c r="A71" s="324"/>
      <c r="B71" s="325"/>
      <c r="C71" s="325"/>
      <c r="D71" s="325"/>
      <c r="E71" s="326"/>
      <c r="F71" s="327"/>
      <c r="G71" s="327"/>
      <c r="H71" s="328"/>
      <c r="I71" s="327"/>
      <c r="J71" s="329"/>
      <c r="K71" s="297"/>
      <c r="L71" s="297"/>
      <c r="M71" s="297"/>
      <c r="N71" s="310"/>
      <c r="O71" s="297"/>
      <c r="P71" s="297"/>
      <c r="Q71" s="297"/>
      <c r="R71" s="297"/>
      <c r="S71" s="56"/>
    </row>
    <row r="72" spans="1:19" s="6" customFormat="1" ht="10.5" customHeight="1">
      <c r="A72" s="125" t="s">
        <v>112</v>
      </c>
      <c r="B72" s="126"/>
      <c r="C72" s="126"/>
      <c r="D72" s="330"/>
      <c r="E72" s="331" t="s">
        <v>140</v>
      </c>
      <c r="F72" s="129" t="s">
        <v>141</v>
      </c>
      <c r="G72" s="331" t="s">
        <v>140</v>
      </c>
      <c r="H72" s="332" t="s">
        <v>141</v>
      </c>
      <c r="I72" s="333"/>
      <c r="J72" s="331" t="s">
        <v>140</v>
      </c>
      <c r="K72" s="129" t="s">
        <v>142</v>
      </c>
      <c r="L72" s="131"/>
      <c r="M72" s="129" t="s">
        <v>143</v>
      </c>
      <c r="N72" s="132"/>
      <c r="O72" s="133" t="s">
        <v>144</v>
      </c>
      <c r="P72" s="133"/>
      <c r="Q72" s="134"/>
      <c r="R72" s="135"/>
    </row>
    <row r="73" spans="1:19" s="6" customFormat="1" ht="9" customHeight="1">
      <c r="A73" s="334" t="s">
        <v>145</v>
      </c>
      <c r="B73" s="335"/>
      <c r="C73" s="336"/>
      <c r="D73" s="337"/>
      <c r="E73" s="139">
        <v>1</v>
      </c>
      <c r="F73" s="338" t="e">
        <f>IF(E73&gt;$R$80,,UPPER(VLOOKUP(E73,#REF!,2)))</f>
        <v>#REF!</v>
      </c>
      <c r="G73" s="139">
        <v>9</v>
      </c>
      <c r="H73" s="140" t="e">
        <f>IF(G73&gt;$R$80,,UPPER(VLOOKUP(G73,#REF!,2)))</f>
        <v>#REF!</v>
      </c>
      <c r="I73" s="339"/>
      <c r="J73" s="340" t="s">
        <v>146</v>
      </c>
      <c r="K73" s="137"/>
      <c r="L73" s="144"/>
      <c r="M73" s="137"/>
      <c r="N73" s="145"/>
      <c r="O73" s="146" t="s">
        <v>147</v>
      </c>
      <c r="P73" s="147"/>
      <c r="Q73" s="147"/>
      <c r="R73" s="148"/>
    </row>
    <row r="74" spans="1:19" s="6" customFormat="1" ht="9" customHeight="1">
      <c r="A74" s="149" t="s">
        <v>148</v>
      </c>
      <c r="B74" s="150"/>
      <c r="C74" s="341"/>
      <c r="D74" s="151"/>
      <c r="E74" s="139">
        <v>2</v>
      </c>
      <c r="F74" s="338" t="e">
        <f>IF(E74&gt;$R$80,,UPPER(VLOOKUP(E74,#REF!,2)))</f>
        <v>#REF!</v>
      </c>
      <c r="G74" s="139">
        <v>10</v>
      </c>
      <c r="H74" s="140" t="e">
        <f>IF(G74&gt;$R$80,,UPPER(VLOOKUP(G74,#REF!,2)))</f>
        <v>#REF!</v>
      </c>
      <c r="I74" s="339"/>
      <c r="J74" s="340" t="s">
        <v>149</v>
      </c>
      <c r="K74" s="137"/>
      <c r="L74" s="144"/>
      <c r="M74" s="137"/>
      <c r="N74" s="145"/>
      <c r="O74" s="342"/>
      <c r="P74" s="152"/>
      <c r="Q74" s="150"/>
      <c r="R74" s="153"/>
    </row>
    <row r="75" spans="1:19" s="6" customFormat="1" ht="9" customHeight="1">
      <c r="A75" s="154"/>
      <c r="B75" s="155"/>
      <c r="C75" s="343"/>
      <c r="D75" s="156"/>
      <c r="E75" s="139">
        <v>3</v>
      </c>
      <c r="F75" s="338" t="e">
        <f>IF(E75&gt;$R$80,,UPPER(VLOOKUP(E75,#REF!,2)))</f>
        <v>#REF!</v>
      </c>
      <c r="G75" s="139">
        <v>11</v>
      </c>
      <c r="H75" s="140" t="e">
        <f>IF(G75&gt;$R$80,,UPPER(VLOOKUP(G75,#REF!,2)))</f>
        <v>#REF!</v>
      </c>
      <c r="I75" s="339"/>
      <c r="J75" s="340" t="s">
        <v>150</v>
      </c>
      <c r="K75" s="137"/>
      <c r="L75" s="144"/>
      <c r="M75" s="137"/>
      <c r="N75" s="145"/>
      <c r="O75" s="146" t="s">
        <v>151</v>
      </c>
      <c r="P75" s="147"/>
      <c r="Q75" s="147"/>
      <c r="R75" s="148"/>
    </row>
    <row r="76" spans="1:19" s="6" customFormat="1" ht="9" customHeight="1">
      <c r="A76" s="157"/>
      <c r="B76" s="158"/>
      <c r="C76" s="158"/>
      <c r="D76" s="159"/>
      <c r="E76" s="139">
        <v>4</v>
      </c>
      <c r="F76" s="338" t="e">
        <f>IF(E76&gt;$R$80,,UPPER(VLOOKUP(E76,#REF!,2)))</f>
        <v>#REF!</v>
      </c>
      <c r="G76" s="139">
        <v>12</v>
      </c>
      <c r="H76" s="140" t="e">
        <f>IF(G76&gt;$R$80,,UPPER(VLOOKUP(G76,#REF!,2)))</f>
        <v>#REF!</v>
      </c>
      <c r="I76" s="339"/>
      <c r="J76" s="340" t="s">
        <v>152</v>
      </c>
      <c r="K76" s="137"/>
      <c r="L76" s="144"/>
      <c r="M76" s="137"/>
      <c r="N76" s="145"/>
      <c r="O76" s="137"/>
      <c r="P76" s="144"/>
      <c r="Q76" s="137"/>
      <c r="R76" s="145"/>
    </row>
    <row r="77" spans="1:19" s="6" customFormat="1" ht="9" customHeight="1">
      <c r="A77" s="160"/>
      <c r="B77" s="161"/>
      <c r="C77" s="161"/>
      <c r="D77" s="344"/>
      <c r="E77" s="139">
        <v>5</v>
      </c>
      <c r="F77" s="338" t="e">
        <f>IF(E77&gt;$R$80,,UPPER(VLOOKUP(E77,#REF!,2)))</f>
        <v>#REF!</v>
      </c>
      <c r="G77" s="139">
        <v>13</v>
      </c>
      <c r="H77" s="140" t="e">
        <f>IF(G77&gt;$R$80,,UPPER(VLOOKUP(G77,#REF!,2)))</f>
        <v>#REF!</v>
      </c>
      <c r="I77" s="339"/>
      <c r="J77" s="340" t="s">
        <v>153</v>
      </c>
      <c r="K77" s="137"/>
      <c r="L77" s="144"/>
      <c r="M77" s="137"/>
      <c r="N77" s="145"/>
      <c r="O77" s="150"/>
      <c r="P77" s="152"/>
      <c r="Q77" s="150"/>
      <c r="R77" s="153"/>
    </row>
    <row r="78" spans="1:19" s="6" customFormat="1" ht="9" customHeight="1">
      <c r="A78" s="163"/>
      <c r="B78" s="164"/>
      <c r="C78" s="158"/>
      <c r="D78" s="159"/>
      <c r="E78" s="139">
        <v>6</v>
      </c>
      <c r="F78" s="338" t="e">
        <f>IF(E78&gt;$R$80,,UPPER(VLOOKUP(E78,#REF!,2)))</f>
        <v>#REF!</v>
      </c>
      <c r="G78" s="139">
        <v>14</v>
      </c>
      <c r="H78" s="140" t="e">
        <f>IF(G78&gt;$R$80,,UPPER(VLOOKUP(G78,#REF!,2)))</f>
        <v>#REF!</v>
      </c>
      <c r="I78" s="339"/>
      <c r="J78" s="340" t="s">
        <v>154</v>
      </c>
      <c r="K78" s="137"/>
      <c r="L78" s="144"/>
      <c r="M78" s="137"/>
      <c r="N78" s="145"/>
      <c r="O78" s="146" t="s">
        <v>155</v>
      </c>
      <c r="P78" s="147"/>
      <c r="Q78" s="147"/>
      <c r="R78" s="148"/>
    </row>
    <row r="79" spans="1:19" s="6" customFormat="1" ht="9" customHeight="1">
      <c r="A79" s="163"/>
      <c r="B79" s="164"/>
      <c r="C79" s="36"/>
      <c r="D79" s="165"/>
      <c r="E79" s="139">
        <v>7</v>
      </c>
      <c r="F79" s="338" t="e">
        <f>IF(E79&gt;$R$80,,UPPER(VLOOKUP(E79,#REF!,2)))</f>
        <v>#REF!</v>
      </c>
      <c r="G79" s="139">
        <v>15</v>
      </c>
      <c r="H79" s="140" t="e">
        <f>IF(G79&gt;$R$80,,UPPER(VLOOKUP(G79,#REF!,2)))</f>
        <v>#REF!</v>
      </c>
      <c r="I79" s="339"/>
      <c r="J79" s="340" t="s">
        <v>156</v>
      </c>
      <c r="K79" s="137"/>
      <c r="L79" s="144"/>
      <c r="M79" s="137"/>
      <c r="N79" s="145"/>
      <c r="O79" s="137"/>
      <c r="P79" s="144"/>
      <c r="Q79" s="137"/>
      <c r="R79" s="145"/>
    </row>
    <row r="80" spans="1:19" s="6" customFormat="1" ht="9" customHeight="1">
      <c r="A80" s="166"/>
      <c r="B80" s="167"/>
      <c r="C80" s="200"/>
      <c r="D80" s="168"/>
      <c r="E80" s="169">
        <v>8</v>
      </c>
      <c r="F80" s="345" t="e">
        <f>IF(E80&gt;$R$80,,UPPER(VLOOKUP(E80,#REF!,2)))</f>
        <v>#REF!</v>
      </c>
      <c r="G80" s="169">
        <v>16</v>
      </c>
      <c r="H80" s="171" t="e">
        <f>IF(G80&gt;$R$80,,UPPER(VLOOKUP(G80,#REF!,2)))</f>
        <v>#REF!</v>
      </c>
      <c r="I80" s="346"/>
      <c r="J80" s="347" t="s">
        <v>157</v>
      </c>
      <c r="K80" s="150"/>
      <c r="L80" s="152"/>
      <c r="M80" s="150"/>
      <c r="N80" s="153"/>
      <c r="O80" s="150">
        <f>R4</f>
        <v>0</v>
      </c>
      <c r="P80" s="152"/>
      <c r="Q80" s="150"/>
      <c r="R80" s="348" t="e">
        <f>MIN(16,#REF!)</f>
        <v>#REF!</v>
      </c>
    </row>
    <row r="81" ht="15.75" customHeight="1"/>
    <row r="82" ht="9" customHeight="1"/>
  </sheetData>
  <mergeCells count="4">
    <mergeCell ref="A4:C4"/>
    <mergeCell ref="Q25:R25"/>
    <mergeCell ref="Q41:R41"/>
    <mergeCell ref="Q57:R57"/>
  </mergeCells>
  <conditionalFormatting sqref="E7:E70">
    <cfRule type="expression" dxfId="257" priority="13" stopIfTrue="1">
      <formula>$E7&lt;17</formula>
    </cfRule>
  </conditionalFormatting>
  <conditionalFormatting sqref="H7:H70">
    <cfRule type="expression" dxfId="256" priority="1" stopIfTrue="1">
      <formula>AND($E7&lt;9,$C7&gt;0)</formula>
    </cfRule>
  </conditionalFormatting>
  <conditionalFormatting sqref="O37">
    <cfRule type="expression" dxfId="255" priority="14" stopIfTrue="1">
      <formula>P23="as"</formula>
    </cfRule>
    <cfRule type="expression" dxfId="254" priority="15" stopIfTrue="1">
      <formula>P23="bs"</formula>
    </cfRule>
  </conditionalFormatting>
  <conditionalFormatting sqref="O39">
    <cfRule type="expression" dxfId="253" priority="16" stopIfTrue="1">
      <formula>P55="as"</formula>
    </cfRule>
    <cfRule type="expression" dxfId="252" priority="17" stopIfTrue="1">
      <formula>P55="bs"</formula>
    </cfRule>
  </conditionalFormatting>
  <dataValidations count="1">
    <dataValidation type="list" allowBlank="1" showInputMessage="1" sqref="M10 O14 M18 O23 M26 O30 M34 O38 M42 O46 M50 O55 M58 O62 M66" xr:uid="{00000000-0002-0000-1400-000000000000}">
      <formula1>$U$7:$U$16</formula1>
    </dataValidation>
  </dataValidations>
  <printOptions horizontalCentered="1"/>
  <pageMargins left="0.35" right="0.35" top="0.35" bottom="0.35" header="0" footer="0"/>
  <pageSetup paperSize="9" orientation="portrait" horizontalDpi="360" verticalDpi="300"/>
  <headerFooter alignWithMargins="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07521" r:id="rId3" name="Button 1">
              <controlPr defaultSize="0" print="0" autoPict="0" macro="[0]!Jun_Show_CU">
                <anchor moveWithCells="1" sizeWithCells="1">
                  <from>
                    <xdr:col>12</xdr:col>
                    <xdr:colOff>441960</xdr:colOff>
                    <xdr:row>0</xdr:row>
                    <xdr:rowOff>7620</xdr:rowOff>
                  </from>
                  <to>
                    <xdr:col>14</xdr:col>
                    <xdr:colOff>312420</xdr:colOff>
                    <xdr:row>0</xdr:row>
                    <xdr:rowOff>137160</xdr:rowOff>
                  </to>
                </anchor>
              </controlPr>
            </control>
          </mc:Choice>
        </mc:AlternateContent>
        <mc:AlternateContent xmlns:mc="http://schemas.openxmlformats.org/markup-compatibility/2006">
          <mc:Choice Requires="x14">
            <control shapeId="107522" r:id="rId4" name="Button 2">
              <controlPr defaultSize="0" print="0" autoPict="0" macro="[0]!Jun_Hide_CU">
                <anchor moveWithCells="1" sizeWithCells="1">
                  <from>
                    <xdr:col>12</xdr:col>
                    <xdr:colOff>426720</xdr:colOff>
                    <xdr:row>0</xdr:row>
                    <xdr:rowOff>144780</xdr:rowOff>
                  </from>
                  <to>
                    <xdr:col>14</xdr:col>
                    <xdr:colOff>312420</xdr:colOff>
                    <xdr:row>1</xdr:row>
                    <xdr:rowOff>45720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indexed="42"/>
  </sheetPr>
  <dimension ref="A1:P87"/>
  <sheetViews>
    <sheetView showGridLines="0" showZeros="0" zoomScale="86" zoomScaleNormal="86" workbookViewId="0">
      <pane ySplit="7" topLeftCell="A8" activePane="bottomLeft" state="frozen"/>
      <selection pane="bottomLeft" activeCell="D27" sqref="D27"/>
    </sheetView>
  </sheetViews>
  <sheetFormatPr defaultColWidth="9" defaultRowHeight="13.2"/>
  <cols>
    <col min="1" max="1" width="4.33203125" customWidth="1"/>
    <col min="2" max="2" width="14.44140625" customWidth="1"/>
    <col min="3" max="3" width="13" customWidth="1"/>
    <col min="4" max="4" width="13.33203125" style="205" customWidth="1"/>
    <col min="5" max="5" width="12.109375" style="205" customWidth="1"/>
    <col min="6" max="6" width="5.88671875" style="205" customWidth="1"/>
    <col min="7" max="7" width="2.33203125" style="205" customWidth="1"/>
    <col min="8" max="8" width="13.88671875" style="206" customWidth="1"/>
    <col min="9" max="9" width="10.5546875" style="205" customWidth="1"/>
    <col min="10" max="10" width="11.109375" style="205" customWidth="1"/>
    <col min="11" max="11" width="10.33203125" style="205" customWidth="1"/>
    <col min="12" max="12" width="5.88671875" style="205" customWidth="1"/>
    <col min="13" max="13" width="11.33203125" style="205" customWidth="1"/>
    <col min="14" max="16" width="5.88671875" style="205" customWidth="1"/>
  </cols>
  <sheetData>
    <row r="1" spans="1:16" ht="24.6">
      <c r="A1" s="9" t="str">
        <f>Altalanos!$A$6</f>
        <v>Bács-Kiskun megyei Tenisz Diákolimpia</v>
      </c>
      <c r="B1" s="9"/>
      <c r="C1" s="9"/>
      <c r="D1" s="207"/>
      <c r="E1" s="207"/>
      <c r="F1" s="208"/>
      <c r="G1" s="208"/>
      <c r="H1" s="209" t="s">
        <v>332</v>
      </c>
      <c r="I1" s="207"/>
      <c r="J1" s="210"/>
      <c r="K1" s="210"/>
      <c r="L1" s="210"/>
      <c r="M1" s="210"/>
      <c r="N1" s="210"/>
      <c r="O1" s="211"/>
      <c r="P1" s="212"/>
    </row>
    <row r="2" spans="1:16">
      <c r="A2" s="17">
        <f>Altalanos!$A$8</f>
        <v>0</v>
      </c>
      <c r="B2" s="17" t="s">
        <v>99</v>
      </c>
      <c r="C2" s="17">
        <f>Altalanos!$A$8</f>
        <v>0</v>
      </c>
      <c r="D2" s="213"/>
      <c r="E2" s="213"/>
      <c r="F2" s="213"/>
      <c r="G2" s="213"/>
      <c r="H2" s="209" t="s">
        <v>333</v>
      </c>
      <c r="I2" s="214"/>
      <c r="J2" s="214"/>
      <c r="K2" s="214"/>
      <c r="L2" s="214"/>
      <c r="M2" s="214"/>
      <c r="N2" s="214"/>
      <c r="O2" s="215"/>
      <c r="P2" s="216"/>
    </row>
    <row r="3" spans="1:16" s="5" customFormat="1">
      <c r="A3" s="217" t="s">
        <v>334</v>
      </c>
      <c r="B3" s="218"/>
      <c r="C3" s="219"/>
      <c r="D3" s="220"/>
      <c r="E3" s="221"/>
      <c r="F3" s="222"/>
      <c r="G3" s="222"/>
      <c r="H3" s="223"/>
      <c r="I3" s="222"/>
      <c r="J3" s="224"/>
      <c r="K3" s="224"/>
      <c r="L3" s="224"/>
      <c r="M3" s="225" t="s">
        <v>155</v>
      </c>
      <c r="N3" s="226"/>
      <c r="O3" s="226"/>
      <c r="P3" s="227"/>
    </row>
    <row r="4" spans="1:16" s="5" customFormat="1">
      <c r="A4" s="23" t="s">
        <v>101</v>
      </c>
      <c r="B4" s="23"/>
      <c r="C4" s="228" t="s">
        <v>11</v>
      </c>
      <c r="D4" s="228"/>
      <c r="E4" s="228"/>
      <c r="F4" s="228"/>
      <c r="G4" s="228"/>
      <c r="H4" s="228" t="s">
        <v>102</v>
      </c>
      <c r="I4" s="23"/>
      <c r="J4" s="229"/>
      <c r="K4" s="229"/>
      <c r="L4" s="229" t="s">
        <v>103</v>
      </c>
      <c r="M4" s="230"/>
      <c r="N4" s="231"/>
      <c r="O4" s="231"/>
      <c r="P4" s="232"/>
    </row>
    <row r="5" spans="1:16" s="5" customFormat="1">
      <c r="A5" s="710" t="str">
        <f>Altalanos!$A$10</f>
        <v>2026.05.12</v>
      </c>
      <c r="B5" s="710"/>
      <c r="C5" s="29" t="str">
        <f>Altalanos!$C$10</f>
        <v>Baja</v>
      </c>
      <c r="D5" s="233"/>
      <c r="E5" s="233"/>
      <c r="F5" s="233"/>
      <c r="G5" s="233"/>
      <c r="H5" s="32"/>
      <c r="I5" s="34"/>
      <c r="J5" s="35"/>
      <c r="K5" s="35"/>
      <c r="L5" s="35">
        <f>Altalanos!$E$10</f>
        <v>0</v>
      </c>
      <c r="M5" s="234"/>
      <c r="N5" s="34"/>
      <c r="O5" s="34"/>
      <c r="P5" s="235">
        <f>COUNTA(P8:P87)</f>
        <v>0</v>
      </c>
    </row>
    <row r="6" spans="1:16" s="16" customFormat="1" ht="12" customHeight="1">
      <c r="A6" s="236"/>
      <c r="B6" s="721" t="s">
        <v>335</v>
      </c>
      <c r="C6" s="722"/>
      <c r="D6" s="722"/>
      <c r="E6" s="722"/>
      <c r="F6" s="722"/>
      <c r="G6" s="237"/>
      <c r="H6" s="723" t="s">
        <v>336</v>
      </c>
      <c r="I6" s="722"/>
      <c r="J6" s="722"/>
      <c r="K6" s="722"/>
      <c r="L6" s="724"/>
      <c r="M6" s="723" t="s">
        <v>337</v>
      </c>
      <c r="N6" s="722"/>
      <c r="O6" s="722"/>
      <c r="P6" s="724"/>
    </row>
    <row r="7" spans="1:16" ht="47.25" customHeight="1">
      <c r="A7" s="238" t="s">
        <v>338</v>
      </c>
      <c r="B7" s="239" t="s">
        <v>167</v>
      </c>
      <c r="C7" s="239" t="s">
        <v>114</v>
      </c>
      <c r="D7" s="239" t="s">
        <v>115</v>
      </c>
      <c r="E7" s="239" t="s">
        <v>339</v>
      </c>
      <c r="F7" s="240" t="s">
        <v>340</v>
      </c>
      <c r="G7" s="241" t="s">
        <v>341</v>
      </c>
      <c r="H7" s="238" t="s">
        <v>167</v>
      </c>
      <c r="I7" s="239" t="s">
        <v>114</v>
      </c>
      <c r="J7" s="239" t="s">
        <v>115</v>
      </c>
      <c r="K7" s="239" t="s">
        <v>339</v>
      </c>
      <c r="L7" s="242" t="s">
        <v>342</v>
      </c>
      <c r="M7" s="238" t="s">
        <v>341</v>
      </c>
      <c r="N7" s="243" t="s">
        <v>343</v>
      </c>
      <c r="O7" s="239" t="s">
        <v>344</v>
      </c>
      <c r="P7" s="242" t="s">
        <v>345</v>
      </c>
    </row>
    <row r="8" spans="1:16" s="203" customFormat="1" ht="18.899999999999999" customHeight="1">
      <c r="A8" s="244">
        <v>1</v>
      </c>
      <c r="B8" s="245"/>
      <c r="C8" s="246"/>
      <c r="D8" s="247"/>
      <c r="E8" s="247"/>
      <c r="F8" s="248"/>
      <c r="G8" s="249"/>
      <c r="H8" s="250"/>
      <c r="I8" s="251"/>
      <c r="J8" s="247"/>
      <c r="K8" s="247"/>
      <c r="L8" s="252"/>
      <c r="M8" s="247"/>
      <c r="N8" s="252"/>
      <c r="O8" s="253">
        <f t="shared" ref="O8:O32" si="0">SUM(F8:L8)</f>
        <v>0</v>
      </c>
      <c r="P8" s="252"/>
    </row>
    <row r="9" spans="1:16" s="203" customFormat="1" ht="18.899999999999999" customHeight="1">
      <c r="A9" s="254">
        <v>2</v>
      </c>
      <c r="B9" s="245"/>
      <c r="C9" s="246"/>
      <c r="D9" s="247"/>
      <c r="E9" s="247"/>
      <c r="F9" s="248"/>
      <c r="G9" s="249"/>
      <c r="H9" s="250"/>
      <c r="I9" s="251"/>
      <c r="J9" s="247"/>
      <c r="K9" s="247"/>
      <c r="L9" s="248"/>
      <c r="M9" s="247"/>
      <c r="N9" s="252"/>
      <c r="O9" s="253">
        <f t="shared" si="0"/>
        <v>0</v>
      </c>
      <c r="P9" s="252"/>
    </row>
    <row r="10" spans="1:16" s="203" customFormat="1" ht="18.899999999999999" customHeight="1">
      <c r="A10" s="254">
        <v>3</v>
      </c>
      <c r="B10" s="245"/>
      <c r="C10" s="246"/>
      <c r="D10" s="247"/>
      <c r="E10" s="247"/>
      <c r="F10" s="248"/>
      <c r="G10" s="249"/>
      <c r="H10" s="250"/>
      <c r="I10" s="251"/>
      <c r="J10" s="247"/>
      <c r="K10" s="247"/>
      <c r="L10" s="248"/>
      <c r="M10" s="247"/>
      <c r="N10" s="252"/>
      <c r="O10" s="253">
        <f t="shared" si="0"/>
        <v>0</v>
      </c>
      <c r="P10" s="252"/>
    </row>
    <row r="11" spans="1:16" s="203" customFormat="1" ht="18.899999999999999" customHeight="1">
      <c r="A11" s="254">
        <v>4</v>
      </c>
      <c r="B11" s="245"/>
      <c r="C11" s="246"/>
      <c r="D11" s="247"/>
      <c r="E11" s="255"/>
      <c r="F11" s="252"/>
      <c r="G11" s="249"/>
      <c r="H11" s="245"/>
      <c r="I11" s="246"/>
      <c r="J11" s="247"/>
      <c r="K11" s="255"/>
      <c r="L11" s="252"/>
      <c r="M11" s="247"/>
      <c r="N11" s="252"/>
      <c r="O11" s="253">
        <f t="shared" si="0"/>
        <v>0</v>
      </c>
      <c r="P11" s="252"/>
    </row>
    <row r="12" spans="1:16" s="203" customFormat="1" ht="18.899999999999999" customHeight="1">
      <c r="A12" s="254">
        <v>5</v>
      </c>
      <c r="B12" s="245"/>
      <c r="C12" s="246"/>
      <c r="D12" s="247"/>
      <c r="E12" s="247"/>
      <c r="F12" s="248"/>
      <c r="G12" s="249"/>
      <c r="H12" s="250"/>
      <c r="I12" s="251"/>
      <c r="J12" s="247"/>
      <c r="K12" s="247"/>
      <c r="L12" s="248"/>
      <c r="M12" s="247"/>
      <c r="N12" s="252"/>
      <c r="O12" s="253">
        <f t="shared" si="0"/>
        <v>0</v>
      </c>
      <c r="P12" s="252"/>
    </row>
    <row r="13" spans="1:16" s="203" customFormat="1" ht="18.899999999999999" customHeight="1">
      <c r="A13" s="254">
        <v>6</v>
      </c>
      <c r="B13" s="245"/>
      <c r="C13" s="246"/>
      <c r="D13" s="247"/>
      <c r="E13" s="255"/>
      <c r="F13" s="252"/>
      <c r="G13" s="249"/>
      <c r="H13" s="245"/>
      <c r="I13" s="246"/>
      <c r="J13" s="247"/>
      <c r="K13" s="255"/>
      <c r="L13" s="252"/>
      <c r="M13" s="247"/>
      <c r="N13" s="252"/>
      <c r="O13" s="253">
        <f t="shared" si="0"/>
        <v>0</v>
      </c>
      <c r="P13" s="252"/>
    </row>
    <row r="14" spans="1:16" s="203" customFormat="1" ht="18.899999999999999" customHeight="1">
      <c r="A14" s="254">
        <v>7</v>
      </c>
      <c r="B14" s="245"/>
      <c r="C14" s="246"/>
      <c r="D14" s="247"/>
      <c r="E14" s="255"/>
      <c r="F14" s="252"/>
      <c r="G14" s="249"/>
      <c r="H14" s="245"/>
      <c r="I14" s="246"/>
      <c r="J14" s="247"/>
      <c r="K14" s="255"/>
      <c r="L14" s="252"/>
      <c r="M14" s="247"/>
      <c r="N14" s="252"/>
      <c r="O14" s="253">
        <f t="shared" si="0"/>
        <v>0</v>
      </c>
      <c r="P14" s="252"/>
    </row>
    <row r="15" spans="1:16" s="203" customFormat="1" ht="18.899999999999999" customHeight="1">
      <c r="A15" s="254">
        <v>8</v>
      </c>
      <c r="B15" s="245"/>
      <c r="C15" s="246"/>
      <c r="D15" s="247"/>
      <c r="E15" s="255"/>
      <c r="F15" s="252"/>
      <c r="G15" s="249"/>
      <c r="H15" s="245"/>
      <c r="I15" s="246"/>
      <c r="J15" s="247"/>
      <c r="K15" s="255"/>
      <c r="L15" s="252"/>
      <c r="M15" s="247"/>
      <c r="N15" s="252"/>
      <c r="O15" s="253">
        <f t="shared" si="0"/>
        <v>0</v>
      </c>
      <c r="P15" s="252"/>
    </row>
    <row r="16" spans="1:16" s="203" customFormat="1" ht="18.899999999999999" customHeight="1">
      <c r="A16" s="254">
        <v>9</v>
      </c>
      <c r="B16" s="245"/>
      <c r="C16" s="246"/>
      <c r="D16" s="247"/>
      <c r="E16" s="255"/>
      <c r="F16" s="252"/>
      <c r="G16" s="249"/>
      <c r="H16" s="245"/>
      <c r="I16" s="246"/>
      <c r="J16" s="247"/>
      <c r="K16" s="255"/>
      <c r="L16" s="252"/>
      <c r="M16" s="247"/>
      <c r="N16" s="256"/>
      <c r="O16" s="253">
        <f t="shared" si="0"/>
        <v>0</v>
      </c>
      <c r="P16" s="252"/>
    </row>
    <row r="17" spans="1:16" s="203" customFormat="1" ht="18.899999999999999" customHeight="1">
      <c r="A17" s="254">
        <v>10</v>
      </c>
      <c r="B17" s="245"/>
      <c r="C17" s="246"/>
      <c r="D17" s="247"/>
      <c r="E17" s="255"/>
      <c r="F17" s="252"/>
      <c r="G17" s="249"/>
      <c r="H17" s="245"/>
      <c r="I17" s="246"/>
      <c r="J17" s="247"/>
      <c r="K17" s="255"/>
      <c r="L17" s="252"/>
      <c r="M17" s="247"/>
      <c r="N17" s="252"/>
      <c r="O17" s="253">
        <f t="shared" si="0"/>
        <v>0</v>
      </c>
      <c r="P17" s="252"/>
    </row>
    <row r="18" spans="1:16" s="203" customFormat="1" ht="18.899999999999999" customHeight="1">
      <c r="A18" s="254">
        <v>11</v>
      </c>
      <c r="B18" s="245"/>
      <c r="C18" s="246"/>
      <c r="D18" s="247"/>
      <c r="E18" s="255"/>
      <c r="F18" s="252"/>
      <c r="G18" s="249"/>
      <c r="H18" s="245"/>
      <c r="I18" s="246"/>
      <c r="J18" s="247"/>
      <c r="K18" s="255"/>
      <c r="L18" s="252"/>
      <c r="M18" s="247"/>
      <c r="N18" s="252"/>
      <c r="O18" s="253">
        <f t="shared" si="0"/>
        <v>0</v>
      </c>
      <c r="P18" s="252"/>
    </row>
    <row r="19" spans="1:16" s="203" customFormat="1" ht="18.899999999999999" customHeight="1">
      <c r="A19" s="254">
        <v>12</v>
      </c>
      <c r="B19" s="245"/>
      <c r="C19" s="246"/>
      <c r="D19" s="247"/>
      <c r="E19" s="255"/>
      <c r="F19" s="252"/>
      <c r="G19" s="249"/>
      <c r="H19" s="245"/>
      <c r="I19" s="246"/>
      <c r="J19" s="247"/>
      <c r="K19" s="255"/>
      <c r="L19" s="252"/>
      <c r="M19" s="247"/>
      <c r="N19" s="252"/>
      <c r="O19" s="253">
        <f t="shared" si="0"/>
        <v>0</v>
      </c>
      <c r="P19" s="252"/>
    </row>
    <row r="20" spans="1:16" s="203" customFormat="1" ht="18.899999999999999" customHeight="1">
      <c r="A20" s="254">
        <v>13</v>
      </c>
      <c r="B20" s="245"/>
      <c r="C20" s="246"/>
      <c r="D20" s="247"/>
      <c r="E20" s="255"/>
      <c r="F20" s="252"/>
      <c r="G20" s="249"/>
      <c r="H20" s="245"/>
      <c r="I20" s="246"/>
      <c r="J20" s="247"/>
      <c r="K20" s="255"/>
      <c r="L20" s="252"/>
      <c r="M20" s="247"/>
      <c r="N20" s="252"/>
      <c r="O20" s="253">
        <f t="shared" si="0"/>
        <v>0</v>
      </c>
      <c r="P20" s="252"/>
    </row>
    <row r="21" spans="1:16" s="203" customFormat="1" ht="18.899999999999999" customHeight="1">
      <c r="A21" s="254">
        <v>14</v>
      </c>
      <c r="B21" s="245"/>
      <c r="C21" s="246"/>
      <c r="D21" s="247"/>
      <c r="E21" s="255"/>
      <c r="F21" s="252"/>
      <c r="G21" s="249"/>
      <c r="H21" s="245"/>
      <c r="I21" s="246"/>
      <c r="J21" s="247"/>
      <c r="K21" s="257"/>
      <c r="L21" s="252"/>
      <c r="M21" s="247"/>
      <c r="N21" s="252"/>
      <c r="O21" s="253">
        <f t="shared" si="0"/>
        <v>0</v>
      </c>
      <c r="P21" s="252"/>
    </row>
    <row r="22" spans="1:16" s="203" customFormat="1" ht="18.899999999999999" customHeight="1">
      <c r="A22" s="254">
        <v>15</v>
      </c>
      <c r="B22" s="245"/>
      <c r="C22" s="246"/>
      <c r="D22" s="247"/>
      <c r="E22" s="255"/>
      <c r="F22" s="252"/>
      <c r="G22" s="249"/>
      <c r="H22" s="245"/>
      <c r="I22" s="246"/>
      <c r="J22" s="247"/>
      <c r="K22" s="255"/>
      <c r="L22" s="252"/>
      <c r="M22" s="247"/>
      <c r="N22" s="252"/>
      <c r="O22" s="253">
        <f t="shared" si="0"/>
        <v>0</v>
      </c>
      <c r="P22" s="252"/>
    </row>
    <row r="23" spans="1:16" s="203" customFormat="1" ht="18.899999999999999" customHeight="1">
      <c r="A23" s="258">
        <v>16</v>
      </c>
      <c r="B23" s="245"/>
      <c r="C23" s="246"/>
      <c r="D23" s="247"/>
      <c r="E23" s="255"/>
      <c r="F23" s="252"/>
      <c r="G23" s="249"/>
      <c r="H23" s="245"/>
      <c r="I23" s="246"/>
      <c r="J23" s="247"/>
      <c r="K23" s="255"/>
      <c r="L23" s="252"/>
      <c r="M23" s="247"/>
      <c r="N23" s="252"/>
      <c r="O23" s="253">
        <f t="shared" si="0"/>
        <v>0</v>
      </c>
      <c r="P23" s="252"/>
    </row>
    <row r="24" spans="1:16" s="204" customFormat="1" ht="18.899999999999999" customHeight="1">
      <c r="A24" s="258">
        <v>17</v>
      </c>
      <c r="B24" s="245"/>
      <c r="C24" s="246"/>
      <c r="D24" s="247"/>
      <c r="E24" s="255"/>
      <c r="F24" s="252"/>
      <c r="G24" s="249"/>
      <c r="H24" s="245"/>
      <c r="I24" s="246"/>
      <c r="J24" s="247"/>
      <c r="K24" s="255"/>
      <c r="L24" s="252"/>
      <c r="M24" s="247"/>
      <c r="N24" s="252"/>
      <c r="O24" s="253">
        <f t="shared" si="0"/>
        <v>0</v>
      </c>
      <c r="P24" s="252"/>
    </row>
    <row r="25" spans="1:16" s="204" customFormat="1" ht="18.899999999999999" customHeight="1">
      <c r="A25" s="258">
        <v>18</v>
      </c>
      <c r="B25" s="245"/>
      <c r="C25" s="246"/>
      <c r="D25" s="247"/>
      <c r="E25" s="255"/>
      <c r="F25" s="252"/>
      <c r="G25" s="249"/>
      <c r="H25" s="245"/>
      <c r="I25" s="246"/>
      <c r="J25" s="247"/>
      <c r="K25" s="255"/>
      <c r="L25" s="252"/>
      <c r="M25" s="247"/>
      <c r="N25" s="252"/>
      <c r="O25" s="253">
        <f t="shared" si="0"/>
        <v>0</v>
      </c>
      <c r="P25" s="252"/>
    </row>
    <row r="26" spans="1:16" s="204" customFormat="1" ht="18.899999999999999" customHeight="1">
      <c r="A26" s="258">
        <v>19</v>
      </c>
      <c r="B26" s="245"/>
      <c r="C26" s="246"/>
      <c r="D26" s="247"/>
      <c r="E26" s="255"/>
      <c r="F26" s="252"/>
      <c r="G26" s="249"/>
      <c r="H26" s="245"/>
      <c r="I26" s="246"/>
      <c r="J26" s="247"/>
      <c r="K26" s="255"/>
      <c r="L26" s="252"/>
      <c r="M26" s="247"/>
      <c r="N26" s="252"/>
      <c r="O26" s="253">
        <f t="shared" si="0"/>
        <v>0</v>
      </c>
      <c r="P26" s="252"/>
    </row>
    <row r="27" spans="1:16" s="204" customFormat="1" ht="18.899999999999999" customHeight="1">
      <c r="A27" s="258">
        <v>20</v>
      </c>
      <c r="B27" s="245"/>
      <c r="C27" s="246"/>
      <c r="D27" s="247"/>
      <c r="E27" s="247"/>
      <c r="F27" s="248"/>
      <c r="G27" s="249"/>
      <c r="H27" s="250"/>
      <c r="I27" s="251"/>
      <c r="J27" s="247"/>
      <c r="K27" s="247"/>
      <c r="L27" s="248"/>
      <c r="M27" s="247"/>
      <c r="N27" s="252"/>
      <c r="O27" s="253">
        <f t="shared" si="0"/>
        <v>0</v>
      </c>
      <c r="P27" s="252"/>
    </row>
    <row r="28" spans="1:16" s="204" customFormat="1" ht="18.899999999999999" customHeight="1">
      <c r="A28" s="258">
        <v>21</v>
      </c>
      <c r="B28" s="245"/>
      <c r="C28" s="246"/>
      <c r="D28" s="247"/>
      <c r="E28" s="247"/>
      <c r="F28" s="248"/>
      <c r="G28" s="249"/>
      <c r="H28" s="250"/>
      <c r="I28" s="251"/>
      <c r="J28" s="247"/>
      <c r="K28" s="247"/>
      <c r="L28" s="248"/>
      <c r="M28" s="247"/>
      <c r="N28" s="252"/>
      <c r="O28" s="253">
        <f t="shared" si="0"/>
        <v>0</v>
      </c>
      <c r="P28" s="252"/>
    </row>
    <row r="29" spans="1:16" s="204" customFormat="1" ht="18.899999999999999" customHeight="1">
      <c r="A29" s="258"/>
      <c r="B29" s="245"/>
      <c r="C29" s="246"/>
      <c r="D29" s="247"/>
      <c r="E29" s="247"/>
      <c r="F29" s="248"/>
      <c r="G29" s="249"/>
      <c r="H29" s="250"/>
      <c r="I29" s="251"/>
      <c r="J29" s="247"/>
      <c r="K29" s="247"/>
      <c r="L29" s="248"/>
      <c r="M29" s="247"/>
      <c r="N29" s="252"/>
      <c r="O29" s="253">
        <f t="shared" si="0"/>
        <v>0</v>
      </c>
      <c r="P29" s="252"/>
    </row>
    <row r="30" spans="1:16" s="204" customFormat="1" ht="18.899999999999999" customHeight="1">
      <c r="A30" s="258"/>
      <c r="B30" s="245"/>
      <c r="C30" s="246"/>
      <c r="D30" s="247"/>
      <c r="E30" s="247"/>
      <c r="F30" s="248"/>
      <c r="G30" s="249"/>
      <c r="H30" s="250"/>
      <c r="I30" s="251"/>
      <c r="J30" s="247"/>
      <c r="K30" s="247"/>
      <c r="L30" s="248"/>
      <c r="M30" s="247"/>
      <c r="N30" s="252"/>
      <c r="O30" s="253">
        <f t="shared" si="0"/>
        <v>0</v>
      </c>
      <c r="P30" s="252"/>
    </row>
    <row r="31" spans="1:16" s="204" customFormat="1" ht="18.899999999999999" customHeight="1">
      <c r="A31" s="258"/>
      <c r="B31" s="245"/>
      <c r="C31" s="246"/>
      <c r="D31" s="247"/>
      <c r="E31" s="247"/>
      <c r="F31" s="248"/>
      <c r="G31" s="249"/>
      <c r="H31" s="250"/>
      <c r="I31" s="251"/>
      <c r="J31" s="247"/>
      <c r="K31" s="247"/>
      <c r="L31" s="248"/>
      <c r="M31" s="247"/>
      <c r="N31" s="252"/>
      <c r="O31" s="253">
        <f t="shared" si="0"/>
        <v>0</v>
      </c>
      <c r="P31" s="252"/>
    </row>
    <row r="32" spans="1:16" ht="18.899999999999999" customHeight="1">
      <c r="A32" s="258"/>
      <c r="B32" s="245"/>
      <c r="C32" s="246"/>
      <c r="D32" s="247"/>
      <c r="E32" s="247"/>
      <c r="F32" s="248"/>
      <c r="G32" s="249"/>
      <c r="H32" s="250"/>
      <c r="I32" s="251"/>
      <c r="J32" s="247"/>
      <c r="K32" s="247"/>
      <c r="L32" s="248"/>
      <c r="M32" s="247"/>
      <c r="N32" s="252"/>
      <c r="O32" s="253">
        <f t="shared" si="0"/>
        <v>0</v>
      </c>
      <c r="P32" s="252"/>
    </row>
    <row r="33" spans="1:16" ht="18.899999999999999" customHeight="1">
      <c r="A33" s="258"/>
      <c r="B33" s="245"/>
      <c r="C33" s="246"/>
      <c r="D33" s="247"/>
      <c r="E33" s="247"/>
      <c r="F33" s="248"/>
      <c r="G33" s="249"/>
      <c r="H33" s="250"/>
      <c r="I33" s="251"/>
      <c r="J33" s="247"/>
      <c r="K33" s="247"/>
      <c r="L33" s="248"/>
      <c r="M33" s="247"/>
      <c r="N33" s="252"/>
      <c r="O33" s="253"/>
      <c r="P33" s="252"/>
    </row>
    <row r="34" spans="1:16" ht="18.899999999999999" customHeight="1">
      <c r="A34" s="258"/>
      <c r="B34" s="245"/>
      <c r="C34" s="246"/>
      <c r="D34" s="247"/>
      <c r="E34" s="247"/>
      <c r="F34" s="248"/>
      <c r="G34" s="249"/>
      <c r="H34" s="250"/>
      <c r="I34" s="251"/>
      <c r="J34" s="247"/>
      <c r="K34" s="247"/>
      <c r="L34" s="248"/>
      <c r="M34" s="247"/>
      <c r="N34" s="252"/>
      <c r="O34" s="253"/>
      <c r="P34" s="252"/>
    </row>
    <row r="35" spans="1:16" ht="18.899999999999999" customHeight="1">
      <c r="A35" s="258"/>
      <c r="B35" s="245"/>
      <c r="C35" s="246"/>
      <c r="D35" s="247"/>
      <c r="E35" s="247"/>
      <c r="F35" s="248"/>
      <c r="G35" s="249"/>
      <c r="H35" s="250"/>
      <c r="I35" s="251"/>
      <c r="J35" s="247"/>
      <c r="K35" s="247"/>
      <c r="L35" s="248"/>
      <c r="M35" s="247"/>
      <c r="N35" s="252"/>
      <c r="O35" s="253"/>
      <c r="P35" s="252"/>
    </row>
    <row r="36" spans="1:16" ht="18.899999999999999" customHeight="1">
      <c r="A36" s="258"/>
      <c r="B36" s="245"/>
      <c r="C36" s="246"/>
      <c r="D36" s="247"/>
      <c r="E36" s="247"/>
      <c r="F36" s="248"/>
      <c r="G36" s="249"/>
      <c r="H36" s="250"/>
      <c r="I36" s="251"/>
      <c r="J36" s="247"/>
      <c r="K36" s="247"/>
      <c r="L36" s="248"/>
      <c r="M36" s="247"/>
      <c r="N36" s="252"/>
      <c r="O36" s="253"/>
      <c r="P36" s="252"/>
    </row>
    <row r="37" spans="1:16" ht="18.899999999999999" customHeight="1">
      <c r="A37" s="258"/>
      <c r="B37" s="245"/>
      <c r="C37" s="246"/>
      <c r="D37" s="247"/>
      <c r="E37" s="247"/>
      <c r="F37" s="248"/>
      <c r="G37" s="249"/>
      <c r="H37" s="250"/>
      <c r="I37" s="251"/>
      <c r="J37" s="247"/>
      <c r="K37" s="247"/>
      <c r="L37" s="248"/>
      <c r="M37" s="247"/>
      <c r="N37" s="252"/>
      <c r="O37" s="253"/>
      <c r="P37" s="252"/>
    </row>
    <row r="38" spans="1:16" ht="18.899999999999999" customHeight="1">
      <c r="A38" s="258"/>
      <c r="B38" s="245"/>
      <c r="C38" s="246"/>
      <c r="D38" s="247"/>
      <c r="E38" s="247"/>
      <c r="F38" s="248"/>
      <c r="G38" s="249"/>
      <c r="H38" s="250"/>
      <c r="I38" s="251"/>
      <c r="J38" s="247"/>
      <c r="K38" s="247"/>
      <c r="L38" s="248"/>
      <c r="M38" s="247"/>
      <c r="N38" s="252"/>
      <c r="O38" s="253"/>
      <c r="P38" s="252"/>
    </row>
    <row r="39" spans="1:16" ht="18.899999999999999" customHeight="1">
      <c r="A39" s="258"/>
      <c r="B39" s="245"/>
      <c r="C39" s="246"/>
      <c r="D39" s="247"/>
      <c r="E39" s="247"/>
      <c r="F39" s="248"/>
      <c r="G39" s="249"/>
      <c r="H39" s="250"/>
      <c r="I39" s="251"/>
      <c r="J39" s="247"/>
      <c r="K39" s="247"/>
      <c r="L39" s="248"/>
      <c r="M39" s="247"/>
      <c r="N39" s="252"/>
      <c r="O39" s="253"/>
      <c r="P39" s="252"/>
    </row>
    <row r="40" spans="1:16" ht="18.899999999999999" customHeight="1">
      <c r="A40" s="258"/>
      <c r="B40" s="245"/>
      <c r="C40" s="246"/>
      <c r="D40" s="247"/>
      <c r="E40" s="247"/>
      <c r="F40" s="248"/>
      <c r="G40" s="249"/>
      <c r="H40" s="250"/>
      <c r="I40" s="251"/>
      <c r="J40" s="247"/>
      <c r="K40" s="247"/>
      <c r="L40" s="248"/>
      <c r="M40" s="247"/>
      <c r="N40" s="252"/>
      <c r="O40" s="253"/>
      <c r="P40" s="252"/>
    </row>
    <row r="41" spans="1:16" ht="18.899999999999999" customHeight="1">
      <c r="A41" s="258"/>
      <c r="B41" s="245"/>
      <c r="C41" s="246"/>
      <c r="D41" s="247"/>
      <c r="E41" s="247"/>
      <c r="F41" s="248"/>
      <c r="G41" s="249"/>
      <c r="H41" s="250"/>
      <c r="I41" s="251"/>
      <c r="J41" s="247"/>
      <c r="K41" s="247"/>
      <c r="L41" s="248"/>
      <c r="M41" s="247"/>
      <c r="N41" s="252"/>
      <c r="O41" s="253"/>
      <c r="P41" s="252"/>
    </row>
    <row r="42" spans="1:16" ht="18.899999999999999" customHeight="1">
      <c r="A42" s="258"/>
      <c r="B42" s="245"/>
      <c r="C42" s="246"/>
      <c r="D42" s="247"/>
      <c r="E42" s="247"/>
      <c r="F42" s="248"/>
      <c r="G42" s="249"/>
      <c r="H42" s="250"/>
      <c r="I42" s="251"/>
      <c r="J42" s="247"/>
      <c r="K42" s="247"/>
      <c r="L42" s="248"/>
      <c r="M42" s="247"/>
      <c r="N42" s="252"/>
      <c r="O42" s="253"/>
      <c r="P42" s="252"/>
    </row>
    <row r="43" spans="1:16" ht="18.899999999999999" customHeight="1">
      <c r="A43" s="258"/>
      <c r="B43" s="245"/>
      <c r="C43" s="246"/>
      <c r="D43" s="247"/>
      <c r="E43" s="247"/>
      <c r="F43" s="248"/>
      <c r="G43" s="249"/>
      <c r="H43" s="250"/>
      <c r="I43" s="251"/>
      <c r="J43" s="247"/>
      <c r="K43" s="247"/>
      <c r="L43" s="248"/>
      <c r="M43" s="247"/>
      <c r="N43" s="252"/>
      <c r="O43" s="253"/>
      <c r="P43" s="252"/>
    </row>
    <row r="44" spans="1:16" ht="18.899999999999999" customHeight="1">
      <c r="A44" s="258"/>
      <c r="B44" s="245"/>
      <c r="C44" s="246"/>
      <c r="D44" s="247"/>
      <c r="E44" s="247"/>
      <c r="F44" s="248"/>
      <c r="G44" s="249"/>
      <c r="H44" s="250"/>
      <c r="I44" s="251"/>
      <c r="J44" s="247"/>
      <c r="K44" s="247"/>
      <c r="L44" s="248"/>
      <c r="M44" s="247"/>
      <c r="N44" s="252"/>
      <c r="O44" s="253"/>
      <c r="P44" s="252"/>
    </row>
    <row r="45" spans="1:16" ht="18.899999999999999" customHeight="1">
      <c r="A45" s="258"/>
      <c r="B45" s="245"/>
      <c r="C45" s="246"/>
      <c r="D45" s="247"/>
      <c r="E45" s="247"/>
      <c r="F45" s="248"/>
      <c r="G45" s="249"/>
      <c r="H45" s="250"/>
      <c r="I45" s="251"/>
      <c r="J45" s="247"/>
      <c r="K45" s="247"/>
      <c r="L45" s="248"/>
      <c r="M45" s="247"/>
      <c r="N45" s="252"/>
      <c r="O45" s="253"/>
      <c r="P45" s="252"/>
    </row>
    <row r="46" spans="1:16" ht="18.899999999999999" customHeight="1">
      <c r="A46" s="258"/>
      <c r="B46" s="245"/>
      <c r="C46" s="246"/>
      <c r="D46" s="247"/>
      <c r="E46" s="247"/>
      <c r="F46" s="248"/>
      <c r="G46" s="249"/>
      <c r="H46" s="250"/>
      <c r="I46" s="251"/>
      <c r="J46" s="247"/>
      <c r="K46" s="247"/>
      <c r="L46" s="248"/>
      <c r="M46" s="247"/>
      <c r="N46" s="252"/>
      <c r="O46" s="253"/>
      <c r="P46" s="252"/>
    </row>
    <row r="47" spans="1:16" ht="18.899999999999999" customHeight="1">
      <c r="A47" s="258"/>
      <c r="B47" s="245"/>
      <c r="C47" s="246"/>
      <c r="D47" s="247"/>
      <c r="E47" s="247"/>
      <c r="F47" s="248"/>
      <c r="G47" s="249"/>
      <c r="H47" s="250"/>
      <c r="I47" s="251"/>
      <c r="J47" s="247"/>
      <c r="K47" s="247"/>
      <c r="L47" s="248"/>
      <c r="M47" s="247"/>
      <c r="N47" s="252"/>
      <c r="O47" s="253"/>
      <c r="P47" s="252"/>
    </row>
    <row r="48" spans="1:16" ht="18.899999999999999" customHeight="1">
      <c r="A48" s="258"/>
      <c r="B48" s="245"/>
      <c r="C48" s="246"/>
      <c r="D48" s="247"/>
      <c r="E48" s="247"/>
      <c r="F48" s="248"/>
      <c r="G48" s="249"/>
      <c r="H48" s="250"/>
      <c r="I48" s="251"/>
      <c r="J48" s="247"/>
      <c r="K48" s="247"/>
      <c r="L48" s="248"/>
      <c r="M48" s="247"/>
      <c r="N48" s="252"/>
      <c r="O48" s="253"/>
      <c r="P48" s="252"/>
    </row>
    <row r="49" spans="1:16" ht="18.899999999999999" customHeight="1">
      <c r="A49" s="258"/>
      <c r="B49" s="245"/>
      <c r="C49" s="246"/>
      <c r="D49" s="247"/>
      <c r="E49" s="247"/>
      <c r="F49" s="248"/>
      <c r="G49" s="249"/>
      <c r="H49" s="250"/>
      <c r="I49" s="251"/>
      <c r="J49" s="247"/>
      <c r="K49" s="247"/>
      <c r="L49" s="248"/>
      <c r="M49" s="247"/>
      <c r="N49" s="252"/>
      <c r="O49" s="253"/>
      <c r="P49" s="252"/>
    </row>
    <row r="50" spans="1:16" ht="18.899999999999999" customHeight="1">
      <c r="A50" s="258"/>
      <c r="B50" s="245"/>
      <c r="C50" s="246"/>
      <c r="D50" s="247"/>
      <c r="E50" s="247"/>
      <c r="F50" s="248"/>
      <c r="G50" s="249"/>
      <c r="H50" s="250"/>
      <c r="I50" s="251"/>
      <c r="J50" s="247"/>
      <c r="K50" s="247"/>
      <c r="L50" s="248"/>
      <c r="M50" s="247"/>
      <c r="N50" s="252"/>
      <c r="O50" s="253"/>
      <c r="P50" s="252"/>
    </row>
    <row r="51" spans="1:16" ht="18.899999999999999" customHeight="1">
      <c r="A51" s="258"/>
      <c r="B51" s="245"/>
      <c r="C51" s="246"/>
      <c r="D51" s="247"/>
      <c r="E51" s="247"/>
      <c r="F51" s="248"/>
      <c r="G51" s="249"/>
      <c r="H51" s="250"/>
      <c r="I51" s="251"/>
      <c r="J51" s="247"/>
      <c r="K51" s="247"/>
      <c r="L51" s="248"/>
      <c r="M51" s="247"/>
      <c r="N51" s="252"/>
      <c r="O51" s="253"/>
      <c r="P51" s="252"/>
    </row>
    <row r="52" spans="1:16" ht="18.899999999999999" customHeight="1">
      <c r="A52" s="258"/>
      <c r="B52" s="245"/>
      <c r="C52" s="246"/>
      <c r="D52" s="247"/>
      <c r="E52" s="247"/>
      <c r="F52" s="248"/>
      <c r="G52" s="249"/>
      <c r="H52" s="250"/>
      <c r="I52" s="251"/>
      <c r="J52" s="247"/>
      <c r="K52" s="247"/>
      <c r="L52" s="248"/>
      <c r="M52" s="247"/>
      <c r="N52" s="252"/>
      <c r="O52" s="253"/>
      <c r="P52" s="252"/>
    </row>
    <row r="53" spans="1:16" ht="18.899999999999999" customHeight="1">
      <c r="A53" s="258"/>
      <c r="B53" s="245"/>
      <c r="C53" s="246"/>
      <c r="D53" s="247"/>
      <c r="E53" s="247"/>
      <c r="F53" s="248"/>
      <c r="G53" s="249"/>
      <c r="H53" s="250"/>
      <c r="I53" s="251"/>
      <c r="J53" s="247"/>
      <c r="K53" s="247"/>
      <c r="L53" s="248"/>
      <c r="M53" s="247"/>
      <c r="N53" s="252"/>
      <c r="O53" s="253"/>
      <c r="P53" s="252"/>
    </row>
    <row r="54" spans="1:16" ht="18.899999999999999" customHeight="1">
      <c r="A54" s="258"/>
      <c r="B54" s="245"/>
      <c r="C54" s="246"/>
      <c r="D54" s="247"/>
      <c r="E54" s="247"/>
      <c r="F54" s="248"/>
      <c r="G54" s="249"/>
      <c r="H54" s="250"/>
      <c r="I54" s="251"/>
      <c r="J54" s="247"/>
      <c r="K54" s="247"/>
      <c r="L54" s="248"/>
      <c r="M54" s="247"/>
      <c r="N54" s="252"/>
      <c r="O54" s="253"/>
      <c r="P54" s="252"/>
    </row>
    <row r="55" spans="1:16" ht="18.899999999999999" customHeight="1">
      <c r="A55" s="258"/>
      <c r="B55" s="245"/>
      <c r="C55" s="246"/>
      <c r="D55" s="247"/>
      <c r="E55" s="247"/>
      <c r="F55" s="248"/>
      <c r="G55" s="249"/>
      <c r="H55" s="250"/>
      <c r="I55" s="251"/>
      <c r="J55" s="247"/>
      <c r="K55" s="247"/>
      <c r="L55" s="252"/>
      <c r="M55" s="247"/>
      <c r="N55" s="252"/>
      <c r="O55" s="253"/>
      <c r="P55" s="252"/>
    </row>
    <row r="56" spans="1:16" ht="18.899999999999999" customHeight="1">
      <c r="A56" s="258"/>
      <c r="B56" s="245"/>
      <c r="C56" s="246"/>
      <c r="D56" s="247"/>
      <c r="E56" s="255"/>
      <c r="F56" s="252"/>
      <c r="G56" s="249"/>
      <c r="H56" s="245"/>
      <c r="I56" s="246"/>
      <c r="J56" s="247"/>
      <c r="K56" s="255"/>
      <c r="L56" s="252"/>
      <c r="M56" s="247"/>
      <c r="N56" s="252"/>
      <c r="O56" s="253"/>
      <c r="P56" s="252"/>
    </row>
    <row r="57" spans="1:16" ht="18.899999999999999" customHeight="1">
      <c r="A57" s="258"/>
      <c r="B57" s="245"/>
      <c r="C57" s="246"/>
      <c r="D57" s="247"/>
      <c r="E57" s="247"/>
      <c r="F57" s="248"/>
      <c r="G57" s="249"/>
      <c r="H57" s="250"/>
      <c r="I57" s="251"/>
      <c r="J57" s="247"/>
      <c r="K57" s="247"/>
      <c r="L57" s="248"/>
      <c r="M57" s="247"/>
      <c r="N57" s="252"/>
      <c r="O57" s="253"/>
      <c r="P57" s="252"/>
    </row>
    <row r="58" spans="1:16" ht="18.899999999999999" customHeight="1">
      <c r="A58" s="258"/>
      <c r="B58" s="245"/>
      <c r="C58" s="246"/>
      <c r="D58" s="247"/>
      <c r="E58" s="255"/>
      <c r="F58" s="252"/>
      <c r="G58" s="249"/>
      <c r="H58" s="245"/>
      <c r="I58" s="246"/>
      <c r="J58" s="247"/>
      <c r="K58" s="255"/>
      <c r="L58" s="252"/>
      <c r="M58" s="247"/>
      <c r="N58" s="252"/>
      <c r="O58" s="253"/>
      <c r="P58" s="252"/>
    </row>
    <row r="59" spans="1:16" ht="18.899999999999999" customHeight="1">
      <c r="A59" s="258"/>
      <c r="B59" s="245"/>
      <c r="C59" s="246"/>
      <c r="D59" s="247"/>
      <c r="E59" s="255"/>
      <c r="F59" s="252"/>
      <c r="G59" s="249"/>
      <c r="H59" s="245"/>
      <c r="I59" s="246"/>
      <c r="J59" s="247"/>
      <c r="K59" s="255"/>
      <c r="L59" s="252"/>
      <c r="M59" s="247"/>
      <c r="N59" s="252"/>
      <c r="O59" s="253"/>
      <c r="P59" s="252"/>
    </row>
    <row r="60" spans="1:16" ht="18.899999999999999" customHeight="1">
      <c r="A60" s="258"/>
      <c r="B60" s="245"/>
      <c r="C60" s="246"/>
      <c r="D60" s="247"/>
      <c r="E60" s="255"/>
      <c r="F60" s="252"/>
      <c r="G60" s="249"/>
      <c r="H60" s="245"/>
      <c r="I60" s="246"/>
      <c r="J60" s="247"/>
      <c r="K60" s="255"/>
      <c r="L60" s="252"/>
      <c r="M60" s="247"/>
      <c r="N60" s="252"/>
      <c r="O60" s="253"/>
      <c r="P60" s="252"/>
    </row>
    <row r="61" spans="1:16" ht="18.899999999999999" customHeight="1">
      <c r="A61" s="258"/>
      <c r="B61" s="245"/>
      <c r="C61" s="246"/>
      <c r="D61" s="247"/>
      <c r="E61" s="255"/>
      <c r="F61" s="252"/>
      <c r="G61" s="249"/>
      <c r="H61" s="245"/>
      <c r="I61" s="246"/>
      <c r="J61" s="247"/>
      <c r="K61" s="255"/>
      <c r="L61" s="252"/>
      <c r="M61" s="247"/>
      <c r="N61" s="256"/>
      <c r="O61" s="253"/>
      <c r="P61" s="252"/>
    </row>
    <row r="62" spans="1:16" ht="18.899999999999999" customHeight="1">
      <c r="A62" s="258"/>
      <c r="B62" s="245"/>
      <c r="C62" s="246"/>
      <c r="D62" s="247"/>
      <c r="E62" s="255"/>
      <c r="F62" s="252"/>
      <c r="G62" s="249"/>
      <c r="H62" s="245"/>
      <c r="I62" s="246"/>
      <c r="J62" s="247"/>
      <c r="K62" s="255"/>
      <c r="L62" s="252"/>
      <c r="M62" s="247"/>
      <c r="N62" s="252"/>
      <c r="O62" s="253"/>
      <c r="P62" s="252"/>
    </row>
    <row r="63" spans="1:16" ht="18.75" customHeight="1">
      <c r="A63" s="258"/>
      <c r="B63" s="245"/>
      <c r="C63" s="246"/>
      <c r="D63" s="247"/>
      <c r="E63" s="255"/>
      <c r="F63" s="252"/>
      <c r="G63" s="249"/>
      <c r="H63" s="245"/>
      <c r="I63" s="246"/>
      <c r="J63" s="247"/>
      <c r="K63" s="255"/>
      <c r="L63" s="252"/>
      <c r="M63" s="247"/>
      <c r="N63" s="252"/>
      <c r="O63" s="253"/>
      <c r="P63" s="252"/>
    </row>
    <row r="64" spans="1:16" ht="18.899999999999999" customHeight="1">
      <c r="A64" s="258"/>
      <c r="B64" s="245"/>
      <c r="C64" s="246"/>
      <c r="D64" s="247"/>
      <c r="E64" s="255"/>
      <c r="F64" s="252"/>
      <c r="G64" s="249"/>
      <c r="H64" s="245"/>
      <c r="I64" s="246"/>
      <c r="J64" s="247"/>
      <c r="K64" s="255"/>
      <c r="L64" s="252"/>
      <c r="M64" s="247"/>
      <c r="N64" s="252"/>
      <c r="O64" s="253"/>
      <c r="P64" s="252"/>
    </row>
    <row r="65" spans="1:16" ht="18.899999999999999" customHeight="1">
      <c r="A65" s="258"/>
      <c r="B65" s="245"/>
      <c r="C65" s="246"/>
      <c r="D65" s="247"/>
      <c r="E65" s="255"/>
      <c r="F65" s="252"/>
      <c r="G65" s="249"/>
      <c r="H65" s="245"/>
      <c r="I65" s="246"/>
      <c r="J65" s="247"/>
      <c r="K65" s="255"/>
      <c r="L65" s="252"/>
      <c r="M65" s="247"/>
      <c r="N65" s="252"/>
      <c r="O65" s="253"/>
      <c r="P65" s="252"/>
    </row>
    <row r="66" spans="1:16" ht="18.899999999999999" customHeight="1">
      <c r="A66" s="258"/>
      <c r="B66" s="245"/>
      <c r="C66" s="246"/>
      <c r="D66" s="247"/>
      <c r="E66" s="255"/>
      <c r="F66" s="252"/>
      <c r="G66" s="249"/>
      <c r="H66" s="245"/>
      <c r="I66" s="246"/>
      <c r="J66" s="247"/>
      <c r="K66" s="257"/>
      <c r="L66" s="252"/>
      <c r="M66" s="247"/>
      <c r="N66" s="252"/>
      <c r="O66" s="253"/>
      <c r="P66" s="252"/>
    </row>
    <row r="67" spans="1:16" ht="18.899999999999999" customHeight="1">
      <c r="A67" s="258"/>
      <c r="B67" s="245"/>
      <c r="C67" s="246"/>
      <c r="D67" s="247"/>
      <c r="E67" s="255"/>
      <c r="F67" s="252"/>
      <c r="G67" s="249"/>
      <c r="H67" s="245"/>
      <c r="I67" s="246"/>
      <c r="J67" s="247"/>
      <c r="K67" s="255"/>
      <c r="L67" s="252"/>
      <c r="M67" s="247"/>
      <c r="N67" s="252"/>
      <c r="O67" s="253"/>
      <c r="P67" s="252"/>
    </row>
    <row r="68" spans="1:16" ht="19.5" customHeight="1">
      <c r="A68" s="258"/>
      <c r="B68" s="245"/>
      <c r="C68" s="246"/>
      <c r="D68" s="247"/>
      <c r="E68" s="255"/>
      <c r="F68" s="252"/>
      <c r="G68" s="249"/>
      <c r="H68" s="245"/>
      <c r="I68" s="246"/>
      <c r="J68" s="247"/>
      <c r="K68" s="255"/>
      <c r="L68" s="252"/>
      <c r="M68" s="247"/>
      <c r="N68" s="252"/>
      <c r="O68" s="253"/>
      <c r="P68" s="252"/>
    </row>
    <row r="69" spans="1:16" ht="19.5" customHeight="1">
      <c r="A69" s="258"/>
      <c r="B69" s="245"/>
      <c r="C69" s="246"/>
      <c r="D69" s="247"/>
      <c r="E69" s="255"/>
      <c r="F69" s="252"/>
      <c r="G69" s="249"/>
      <c r="H69" s="245"/>
      <c r="I69" s="246"/>
      <c r="J69" s="247"/>
      <c r="K69" s="255"/>
      <c r="L69" s="252"/>
      <c r="M69" s="247"/>
      <c r="N69" s="252"/>
      <c r="O69" s="253"/>
      <c r="P69" s="252"/>
    </row>
    <row r="70" spans="1:16" ht="19.5" customHeight="1">
      <c r="A70" s="258"/>
      <c r="B70" s="245"/>
      <c r="C70" s="246"/>
      <c r="D70" s="247"/>
      <c r="E70" s="255"/>
      <c r="F70" s="252"/>
      <c r="G70" s="249"/>
      <c r="H70" s="245"/>
      <c r="I70" s="246"/>
      <c r="J70" s="247"/>
      <c r="K70" s="255"/>
      <c r="L70" s="252"/>
      <c r="M70" s="247"/>
      <c r="N70" s="252"/>
      <c r="O70" s="253"/>
      <c r="P70" s="252"/>
    </row>
    <row r="71" spans="1:16" ht="19.5" customHeight="1">
      <c r="A71" s="258"/>
      <c r="B71" s="245"/>
      <c r="C71" s="246"/>
      <c r="D71" s="247"/>
      <c r="E71" s="255"/>
      <c r="F71" s="252"/>
      <c r="G71" s="249"/>
      <c r="H71" s="245"/>
      <c r="I71" s="246"/>
      <c r="J71" s="247"/>
      <c r="K71" s="255"/>
      <c r="L71" s="252"/>
      <c r="M71" s="247"/>
      <c r="N71" s="252"/>
      <c r="O71" s="253"/>
      <c r="P71" s="252"/>
    </row>
    <row r="72" spans="1:16" ht="19.5" customHeight="1">
      <c r="A72" s="258"/>
      <c r="B72" s="245"/>
      <c r="C72" s="246"/>
      <c r="D72" s="247"/>
      <c r="E72" s="247"/>
      <c r="F72" s="248"/>
      <c r="G72" s="249"/>
      <c r="H72" s="250"/>
      <c r="I72" s="251"/>
      <c r="J72" s="247"/>
      <c r="K72" s="247"/>
      <c r="L72" s="252"/>
      <c r="M72" s="247"/>
      <c r="N72" s="252"/>
      <c r="O72" s="253"/>
      <c r="P72" s="252"/>
    </row>
    <row r="73" spans="1:16" ht="19.5" customHeight="1">
      <c r="A73" s="258"/>
      <c r="B73" s="245"/>
      <c r="C73" s="246"/>
      <c r="D73" s="247"/>
      <c r="E73" s="255"/>
      <c r="F73" s="252"/>
      <c r="G73" s="249"/>
      <c r="H73" s="245"/>
      <c r="I73" s="246"/>
      <c r="J73" s="247"/>
      <c r="K73" s="255"/>
      <c r="L73" s="252"/>
      <c r="M73" s="247"/>
      <c r="N73" s="252"/>
      <c r="O73" s="253"/>
      <c r="P73" s="252"/>
    </row>
    <row r="74" spans="1:16" ht="19.5" customHeight="1">
      <c r="A74" s="258"/>
      <c r="B74" s="245"/>
      <c r="C74" s="246"/>
      <c r="D74" s="247"/>
      <c r="E74" s="255"/>
      <c r="F74" s="252"/>
      <c r="G74" s="249"/>
      <c r="H74" s="245"/>
      <c r="I74" s="246"/>
      <c r="J74" s="247"/>
      <c r="K74" s="255"/>
      <c r="L74" s="252"/>
      <c r="M74" s="247"/>
      <c r="N74" s="252"/>
      <c r="O74" s="253"/>
      <c r="P74" s="252"/>
    </row>
    <row r="75" spans="1:16" ht="19.5" customHeight="1">
      <c r="A75" s="258"/>
      <c r="B75" s="245"/>
      <c r="C75" s="246"/>
      <c r="D75" s="247"/>
      <c r="E75" s="255"/>
      <c r="F75" s="252"/>
      <c r="G75" s="249"/>
      <c r="H75" s="245"/>
      <c r="I75" s="246"/>
      <c r="J75" s="247"/>
      <c r="K75" s="255"/>
      <c r="L75" s="252"/>
      <c r="M75" s="247"/>
      <c r="N75" s="252"/>
      <c r="O75" s="253"/>
      <c r="P75" s="252"/>
    </row>
    <row r="76" spans="1:16" ht="19.5" customHeight="1">
      <c r="A76" s="258"/>
      <c r="B76" s="245"/>
      <c r="C76" s="246"/>
      <c r="D76" s="247"/>
      <c r="E76" s="255"/>
      <c r="F76" s="252"/>
      <c r="G76" s="249"/>
      <c r="H76" s="245"/>
      <c r="I76" s="246"/>
      <c r="J76" s="247"/>
      <c r="K76" s="255"/>
      <c r="L76" s="252"/>
      <c r="M76" s="247"/>
      <c r="N76" s="252"/>
      <c r="O76" s="253"/>
      <c r="P76" s="252"/>
    </row>
    <row r="77" spans="1:16" ht="19.5" customHeight="1">
      <c r="A77" s="258"/>
      <c r="B77" s="245"/>
      <c r="C77" s="246"/>
      <c r="D77" s="247"/>
      <c r="E77" s="255"/>
      <c r="F77" s="252"/>
      <c r="G77" s="249"/>
      <c r="H77" s="245"/>
      <c r="I77" s="246"/>
      <c r="J77" s="247"/>
      <c r="K77" s="255"/>
      <c r="L77" s="252"/>
      <c r="M77" s="247"/>
      <c r="N77" s="256"/>
      <c r="O77" s="253"/>
      <c r="P77" s="252"/>
    </row>
    <row r="78" spans="1:16" ht="19.5" customHeight="1">
      <c r="A78" s="258"/>
      <c r="B78" s="245"/>
      <c r="C78" s="246"/>
      <c r="D78" s="247"/>
      <c r="E78" s="255"/>
      <c r="F78" s="252"/>
      <c r="G78" s="249"/>
      <c r="H78" s="245"/>
      <c r="I78" s="246"/>
      <c r="J78" s="247"/>
      <c r="K78" s="255"/>
      <c r="L78" s="252"/>
      <c r="M78" s="247"/>
      <c r="N78" s="252"/>
      <c r="O78" s="253"/>
      <c r="P78" s="252"/>
    </row>
    <row r="79" spans="1:16" ht="19.5" customHeight="1">
      <c r="A79" s="258"/>
      <c r="B79" s="245"/>
      <c r="C79" s="246"/>
      <c r="D79" s="247"/>
      <c r="E79" s="255"/>
      <c r="F79" s="252"/>
      <c r="G79" s="249"/>
      <c r="H79" s="245"/>
      <c r="I79" s="246"/>
      <c r="J79" s="247"/>
      <c r="K79" s="255"/>
      <c r="L79" s="252"/>
      <c r="M79" s="247"/>
      <c r="N79" s="252"/>
      <c r="O79" s="253"/>
      <c r="P79" s="252"/>
    </row>
    <row r="80" spans="1:16" ht="19.5" customHeight="1">
      <c r="A80" s="258"/>
      <c r="B80" s="245"/>
      <c r="C80" s="246"/>
      <c r="D80" s="247"/>
      <c r="E80" s="255"/>
      <c r="F80" s="252"/>
      <c r="G80" s="249"/>
      <c r="H80" s="245"/>
      <c r="I80" s="246"/>
      <c r="J80" s="247"/>
      <c r="K80" s="255"/>
      <c r="L80" s="252"/>
      <c r="M80" s="247"/>
      <c r="N80" s="252"/>
      <c r="O80" s="253"/>
      <c r="P80" s="252"/>
    </row>
    <row r="81" spans="1:16" ht="19.5" customHeight="1">
      <c r="A81" s="258"/>
      <c r="B81" s="245"/>
      <c r="C81" s="246"/>
      <c r="D81" s="247"/>
      <c r="E81" s="255"/>
      <c r="F81" s="252"/>
      <c r="G81" s="249"/>
      <c r="H81" s="245"/>
      <c r="I81" s="246"/>
      <c r="J81" s="247"/>
      <c r="K81" s="255"/>
      <c r="L81" s="252"/>
      <c r="M81" s="247"/>
      <c r="N81" s="252"/>
      <c r="O81" s="253"/>
      <c r="P81" s="252"/>
    </row>
    <row r="82" spans="1:16" ht="19.5" customHeight="1">
      <c r="A82" s="258"/>
      <c r="B82" s="245"/>
      <c r="C82" s="246"/>
      <c r="D82" s="247"/>
      <c r="E82" s="255"/>
      <c r="F82" s="252"/>
      <c r="G82" s="249"/>
      <c r="H82" s="245"/>
      <c r="I82" s="246"/>
      <c r="J82" s="247"/>
      <c r="K82" s="257"/>
      <c r="L82" s="252"/>
      <c r="M82" s="247"/>
      <c r="N82" s="252"/>
      <c r="O82" s="253"/>
      <c r="P82" s="252"/>
    </row>
    <row r="83" spans="1:16" ht="19.5" customHeight="1">
      <c r="A83" s="258"/>
      <c r="B83" s="245"/>
      <c r="C83" s="246"/>
      <c r="D83" s="247"/>
      <c r="E83" s="255"/>
      <c r="F83" s="252"/>
      <c r="G83" s="249"/>
      <c r="H83" s="245"/>
      <c r="I83" s="246"/>
      <c r="J83" s="247"/>
      <c r="K83" s="255"/>
      <c r="L83" s="252"/>
      <c r="M83" s="247"/>
      <c r="N83" s="252"/>
      <c r="O83" s="253"/>
      <c r="P83" s="252"/>
    </row>
    <row r="84" spans="1:16" ht="19.5" customHeight="1">
      <c r="A84" s="258"/>
      <c r="B84" s="245"/>
      <c r="C84" s="246"/>
      <c r="D84" s="247"/>
      <c r="E84" s="255"/>
      <c r="F84" s="252"/>
      <c r="G84" s="249"/>
      <c r="H84" s="245"/>
      <c r="I84" s="246"/>
      <c r="J84" s="247"/>
      <c r="K84" s="255"/>
      <c r="L84" s="252"/>
      <c r="M84" s="247"/>
      <c r="N84" s="252"/>
      <c r="O84" s="253"/>
      <c r="P84" s="252"/>
    </row>
    <row r="85" spans="1:16" ht="19.5" customHeight="1">
      <c r="A85" s="258"/>
      <c r="B85" s="245"/>
      <c r="C85" s="246"/>
      <c r="D85" s="247"/>
      <c r="E85" s="255"/>
      <c r="F85" s="252"/>
      <c r="G85" s="249"/>
      <c r="H85" s="245"/>
      <c r="I85" s="246"/>
      <c r="J85" s="247"/>
      <c r="K85" s="255"/>
      <c r="L85" s="252"/>
      <c r="M85" s="247"/>
      <c r="N85" s="252"/>
      <c r="O85" s="253"/>
      <c r="P85" s="252"/>
    </row>
    <row r="86" spans="1:16" ht="19.5" customHeight="1">
      <c r="A86" s="258"/>
      <c r="B86" s="245"/>
      <c r="C86" s="246"/>
      <c r="D86" s="247"/>
      <c r="E86" s="255"/>
      <c r="F86" s="252"/>
      <c r="G86" s="249"/>
      <c r="H86" s="245"/>
      <c r="I86" s="246"/>
      <c r="J86" s="247"/>
      <c r="K86" s="255"/>
      <c r="L86" s="252"/>
      <c r="M86" s="247"/>
      <c r="N86" s="252"/>
      <c r="O86" s="253"/>
      <c r="P86" s="252"/>
    </row>
    <row r="87" spans="1:16" ht="19.5" customHeight="1">
      <c r="A87" s="258"/>
      <c r="B87" s="259"/>
      <c r="C87" s="260"/>
      <c r="D87" s="261"/>
      <c r="E87" s="262"/>
      <c r="F87" s="263"/>
      <c r="G87" s="264"/>
      <c r="H87" s="259"/>
      <c r="I87" s="260"/>
      <c r="J87" s="261"/>
      <c r="K87" s="262"/>
      <c r="L87" s="263"/>
      <c r="M87" s="247"/>
      <c r="N87" s="252"/>
      <c r="O87" s="253"/>
      <c r="P87" s="252"/>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300"/>
  <headerFooter alignWithMargins="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18852" r:id="rId3" name="Button 68">
              <controlPr defaultSize="0" print="0" autoPict="0" macro="[0]!páros_egyesített_rangsor">
                <anchor moveWithCells="1" sizeWithCells="1">
                  <from>
                    <xdr:col>9</xdr:col>
                    <xdr:colOff>228600</xdr:colOff>
                    <xdr:row>0</xdr:row>
                    <xdr:rowOff>76200</xdr:rowOff>
                  </from>
                  <to>
                    <xdr:col>12</xdr:col>
                    <xdr:colOff>38100</xdr:colOff>
                    <xdr:row>1</xdr:row>
                    <xdr:rowOff>106680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1">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c r="R1" s="13"/>
    </row>
    <row r="2" spans="1:21">
      <c r="A2" s="191" t="s">
        <v>99</v>
      </c>
      <c r="B2" s="17"/>
      <c r="C2" s="17"/>
      <c r="D2" s="17"/>
      <c r="E2" s="17"/>
      <c r="F2" s="17">
        <f>Altalanos!$A$8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7"/>
      <c r="F4" s="28"/>
      <c r="G4" s="29" t="str">
        <f>Altalanos!$C$10</f>
        <v>Baja</v>
      </c>
      <c r="H4" s="30"/>
      <c r="I4" s="28"/>
      <c r="J4" s="31"/>
      <c r="K4" s="32"/>
      <c r="L4" s="33"/>
      <c r="M4" s="34"/>
      <c r="N4" s="31"/>
      <c r="O4" s="28"/>
      <c r="P4" s="31"/>
      <c r="Q4" s="28"/>
      <c r="R4" s="35">
        <f>Altalanos!$E$10</f>
        <v>0</v>
      </c>
    </row>
    <row r="5" spans="1:21" s="2" customFormat="1" ht="9.6">
      <c r="A5" s="36"/>
      <c r="B5" s="37" t="s">
        <v>164</v>
      </c>
      <c r="C5" s="188" t="s">
        <v>347</v>
      </c>
      <c r="D5" s="37" t="s">
        <v>166</v>
      </c>
      <c r="E5" s="188" t="s">
        <v>339</v>
      </c>
      <c r="F5" s="38" t="s">
        <v>167</v>
      </c>
      <c r="G5" s="38" t="s">
        <v>114</v>
      </c>
      <c r="H5" s="38"/>
      <c r="I5" s="38" t="s">
        <v>115</v>
      </c>
      <c r="J5" s="38"/>
      <c r="K5" s="37" t="s">
        <v>168</v>
      </c>
      <c r="L5" s="39"/>
      <c r="M5" s="37" t="s">
        <v>169</v>
      </c>
      <c r="N5" s="39"/>
      <c r="O5" s="37" t="s">
        <v>348</v>
      </c>
      <c r="P5" s="39"/>
      <c r="Q5" s="37"/>
      <c r="R5" s="40"/>
    </row>
    <row r="6" spans="1:21" s="4" customFormat="1" ht="1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ELO'!$A$7:$P$23,14))</f>
        <v/>
      </c>
      <c r="C7" s="47" t="str">
        <f>IF($D7="","",VLOOKUP($D7,'1D ELO'!$A$7:$P$23,15))</f>
        <v/>
      </c>
      <c r="D7" s="48"/>
      <c r="E7" s="92" t="str">
        <f>UPPER(IF($D7="","",VLOOKUP($D7,'1D ELO'!$A$7:$P$23,5)))</f>
        <v/>
      </c>
      <c r="F7" s="93" t="str">
        <f>UPPER(IF($D7="","",VLOOKUP($D7,'1D ELO'!$A$7:$P$23,2)))</f>
        <v/>
      </c>
      <c r="G7" s="93" t="str">
        <f>IF($D7="","",VLOOKUP($D7,'1D ELO'!$A$7:$P$23,3))</f>
        <v/>
      </c>
      <c r="H7" s="94"/>
      <c r="I7" s="93" t="str">
        <f>IF($D7="","",VLOOKUP($D7,'1D ELO'!$A$7:$P$23,4))</f>
        <v/>
      </c>
      <c r="J7" s="52"/>
      <c r="K7" s="53"/>
      <c r="L7" s="54"/>
      <c r="M7" s="53"/>
      <c r="N7" s="54"/>
      <c r="O7" s="53"/>
      <c r="P7" s="54"/>
      <c r="Q7" s="53"/>
      <c r="R7" s="62"/>
      <c r="S7" s="56"/>
      <c r="U7" s="57" t="e">
        <f>#REF!</f>
        <v>#REF!</v>
      </c>
    </row>
    <row r="8" spans="1:21" s="5" customFormat="1" ht="9.6" customHeight="1">
      <c r="A8" s="58"/>
      <c r="B8" s="59"/>
      <c r="C8" s="59"/>
      <c r="D8" s="59"/>
      <c r="E8" s="92" t="str">
        <f>UPPER(IF($D7="","",VLOOKUP($D7,'1D ELO'!$A$7:$P$23,11)))</f>
        <v/>
      </c>
      <c r="F8" s="93" t="str">
        <f>UPPER(IF($D7="","",VLOOKUP($D7,'1D ELO'!$A$7:$P$23,8)))</f>
        <v/>
      </c>
      <c r="G8" s="93" t="str">
        <f>IF($D7="","",VLOOKUP($D7,'1D ELO'!$A$7:$P$23,9))</f>
        <v/>
      </c>
      <c r="H8" s="94"/>
      <c r="I8" s="93" t="str">
        <f>IF($D7="","",VLOOKUP($D7,'1D ELO'!$A$7:$P$23,10))</f>
        <v/>
      </c>
      <c r="J8" s="60"/>
      <c r="K8" s="61" t="str">
        <f>IF(J8="a",F7,IF(J8="b",F9,""))</f>
        <v/>
      </c>
      <c r="L8" s="54"/>
      <c r="M8" s="53"/>
      <c r="N8" s="54"/>
      <c r="O8" s="53"/>
      <c r="P8" s="54"/>
      <c r="Q8" s="53"/>
      <c r="R8" s="62"/>
      <c r="S8" s="56"/>
      <c r="U8" s="63" t="e">
        <f>#REF!</f>
        <v>#REF!</v>
      </c>
    </row>
    <row r="9" spans="1:21" s="5" customFormat="1" ht="9.6" customHeight="1">
      <c r="A9" s="58"/>
      <c r="B9" s="64"/>
      <c r="C9" s="64"/>
      <c r="D9" s="64"/>
      <c r="E9" s="64"/>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59"/>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ELO'!$A$7:$P$23,14))</f>
        <v/>
      </c>
      <c r="C11" s="47" t="str">
        <f>IF($D11="","",VLOOKUP($D11,'1D ELO'!$A$7:$P$23,15))</f>
        <v/>
      </c>
      <c r="D11" s="48"/>
      <c r="E11" s="76" t="str">
        <f>UPPER(IF($D11="","",VLOOKUP($D11,'1D ELO'!$A$7:$P$23,5)))</f>
        <v/>
      </c>
      <c r="F11" s="77" t="str">
        <f>UPPER(IF($D11="","",VLOOKUP($D11,'1D ELO'!$A$7:$P$23,2)))</f>
        <v/>
      </c>
      <c r="G11" s="77" t="str">
        <f>IF($D11="","",VLOOKUP($D11,'1D ELO'!$A$7:$P$23,3))</f>
        <v/>
      </c>
      <c r="H11" s="78"/>
      <c r="I11" s="77" t="str">
        <f>IF($D11="","",VLOOKUP($D11,'1D ELO'!$A$7:$P$23,4))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ELO'!$A$7:$P$23,11)))</f>
        <v/>
      </c>
      <c r="F12" s="77" t="str">
        <f>UPPER(IF($D11="","",VLOOKUP($D11,'1D ELO'!$A$7:$P$23,8)))</f>
        <v/>
      </c>
      <c r="G12" s="77" t="str">
        <f>IF($D11="","",VLOOKUP($D11,'1D ELO'!$A$7:$P$23,9))</f>
        <v/>
      </c>
      <c r="H12" s="78"/>
      <c r="I12" s="77" t="str">
        <f>IF($D11="","",VLOOKUP($D11,'1D ELO'!$A$7:$P$23,10))</f>
        <v/>
      </c>
      <c r="J12" s="60"/>
      <c r="K12" s="53"/>
      <c r="L12" s="80"/>
      <c r="M12" s="82"/>
      <c r="N12" s="83"/>
      <c r="O12" s="53"/>
      <c r="P12" s="54"/>
      <c r="Q12" s="53"/>
      <c r="R12" s="62"/>
      <c r="S12" s="56"/>
      <c r="U12" s="63" t="e">
        <f>#REF!</f>
        <v>#REF!</v>
      </c>
    </row>
    <row r="13" spans="1:21" s="5" customFormat="1" ht="9.6" customHeight="1">
      <c r="A13" s="58"/>
      <c r="B13" s="64"/>
      <c r="C13" s="64"/>
      <c r="D13" s="84"/>
      <c r="E13" s="59"/>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59"/>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ELO'!$A$7:$P$23,14))</f>
        <v/>
      </c>
      <c r="C15" s="47" t="str">
        <f>IF($D15="","",VLOOKUP($D15,'1D ELO'!$A$7:$P$23,15))</f>
        <v/>
      </c>
      <c r="D15" s="48"/>
      <c r="E15" s="76" t="str">
        <f>UPPER(IF($D15="","",VLOOKUP($D15,'1D ELO'!$A$7:$P$23,5)))</f>
        <v/>
      </c>
      <c r="F15" s="77" t="str">
        <f>UPPER(IF($D15="","",VLOOKUP($D15,'1D ELO'!$A$7:$P$23,2)))</f>
        <v/>
      </c>
      <c r="G15" s="77" t="str">
        <f>IF($D15="","",VLOOKUP($D15,'1D ELO'!$A$7:$P$23,3))</f>
        <v/>
      </c>
      <c r="H15" s="78"/>
      <c r="I15" s="77" t="str">
        <f>IF($D15="","",VLOOKUP($D15,'1D ELO'!$A$7:$P$23,4))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ELO'!$A$7:$P$23,11)))</f>
        <v/>
      </c>
      <c r="F16" s="77" t="str">
        <f>UPPER(IF($D15="","",VLOOKUP($D15,'1D ELO'!$A$7:$P$23,8)))</f>
        <v/>
      </c>
      <c r="G16" s="77" t="str">
        <f>IF($D15="","",VLOOKUP($D15,'1D ELO'!$A$7:$P$23,9))</f>
        <v/>
      </c>
      <c r="H16" s="78"/>
      <c r="I16" s="77" t="str">
        <f>IF($D15="","",VLOOKUP($D15,'1D ELO'!$A$7:$P$23,10))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59"/>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59"/>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ELO'!$A$7:$P$23,14))</f>
        <v/>
      </c>
      <c r="C19" s="47" t="str">
        <f>IF($D19="","",VLOOKUP($D19,'1D ELO'!$A$7:$P$23,15))</f>
        <v/>
      </c>
      <c r="D19" s="48"/>
      <c r="E19" s="76" t="str">
        <f>UPPER(IF($D19="","",VLOOKUP($D19,'1D ELO'!$A$7:$P$23,5)))</f>
        <v/>
      </c>
      <c r="F19" s="77" t="str">
        <f>UPPER(IF($D19="","",VLOOKUP($D19,'1D ELO'!$A$7:$P$23,2)))</f>
        <v/>
      </c>
      <c r="G19" s="77" t="str">
        <f>IF($D19="","",VLOOKUP($D19,'1D ELO'!$A$7:$P$23,3))</f>
        <v/>
      </c>
      <c r="H19" s="78"/>
      <c r="I19" s="77" t="str">
        <f>IF($D19="","",VLOOKUP($D19,'1D ELO'!$A$7:$P$23,4))</f>
        <v/>
      </c>
      <c r="J19" s="79"/>
      <c r="K19" s="53"/>
      <c r="L19" s="54"/>
      <c r="M19" s="81"/>
      <c r="N19" s="90"/>
      <c r="O19" s="53"/>
      <c r="P19" s="54"/>
      <c r="Q19" s="53"/>
      <c r="R19" s="62"/>
      <c r="S19" s="56"/>
    </row>
    <row r="20" spans="1:19" s="5" customFormat="1" ht="9.6" customHeight="1">
      <c r="A20" s="58"/>
      <c r="B20" s="59"/>
      <c r="C20" s="59"/>
      <c r="D20" s="59"/>
      <c r="E20" s="76" t="str">
        <f>UPPER(IF($D19="","",VLOOKUP($D19,'1D ELO'!$A$7:$P$23,11)))</f>
        <v/>
      </c>
      <c r="F20" s="77" t="str">
        <f>UPPER(IF($D19="","",VLOOKUP($D19,'1D ELO'!$A$7:$P$23,8)))</f>
        <v/>
      </c>
      <c r="G20" s="77" t="str">
        <f>IF($D19="","",VLOOKUP($D19,'1D ELO'!$A$7:$P$23,9))</f>
        <v/>
      </c>
      <c r="H20" s="78"/>
      <c r="I20" s="77" t="str">
        <f>IF($D19="","",VLOOKUP($D19,'1D ELO'!$A$7:$P$23,10))</f>
        <v/>
      </c>
      <c r="J20" s="60"/>
      <c r="K20" s="53"/>
      <c r="L20" s="54"/>
      <c r="M20" s="82"/>
      <c r="N20" s="91"/>
      <c r="O20" s="53"/>
      <c r="P20" s="54"/>
      <c r="Q20" s="53"/>
      <c r="R20" s="62"/>
      <c r="S20" s="56"/>
    </row>
    <row r="21" spans="1:19" s="5" customFormat="1" ht="9.6" customHeight="1">
      <c r="A21" s="58"/>
      <c r="B21" s="64"/>
      <c r="C21" s="64"/>
      <c r="D21" s="64"/>
      <c r="E21" s="59"/>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59"/>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ELO'!$A$7:$P$23,14))</f>
        <v/>
      </c>
      <c r="C23" s="47" t="str">
        <f>IF($D23="","",VLOOKUP($D23,'1D ELO'!$A$7:$P$23,15))</f>
        <v/>
      </c>
      <c r="D23" s="48"/>
      <c r="E23" s="76" t="str">
        <f>UPPER(IF($D23="","",VLOOKUP($D23,'1D ELO'!$A$7:$P$23,5)))</f>
        <v/>
      </c>
      <c r="F23" s="77" t="str">
        <f>UPPER(IF($D23="","",VLOOKUP($D23,'1D ELO'!$A$7:$P$23,2)))</f>
        <v/>
      </c>
      <c r="G23" s="77" t="str">
        <f>IF($D23="","",VLOOKUP($D23,'1D ELO'!$A$7:$P$23,3))</f>
        <v/>
      </c>
      <c r="H23" s="78"/>
      <c r="I23" s="77" t="str">
        <f>IF($D23="","",VLOOKUP($D23,'1D ELO'!$A$7:$P$23,4))</f>
        <v/>
      </c>
      <c r="J23" s="52"/>
      <c r="K23" s="53"/>
      <c r="L23" s="54"/>
      <c r="M23" s="53"/>
      <c r="N23" s="80"/>
      <c r="O23" s="53"/>
      <c r="P23" s="192"/>
      <c r="Q23" s="53"/>
      <c r="R23" s="62"/>
      <c r="S23" s="56"/>
    </row>
    <row r="24" spans="1:19" s="5" customFormat="1" ht="9.6" customHeight="1">
      <c r="A24" s="58"/>
      <c r="B24" s="59"/>
      <c r="C24" s="59"/>
      <c r="D24" s="59"/>
      <c r="E24" s="76" t="str">
        <f>UPPER(IF($D23="","",VLOOKUP($D23,'1D ELO'!$A$7:$P$23,11)))</f>
        <v/>
      </c>
      <c r="F24" s="77" t="str">
        <f>UPPER(IF($D23="","",VLOOKUP($D23,'1D ELO'!$A$7:$P$23,8)))</f>
        <v/>
      </c>
      <c r="G24" s="77" t="str">
        <f>IF($D23="","",VLOOKUP($D23,'1D ELO'!$A$7:$P$23,9))</f>
        <v/>
      </c>
      <c r="H24" s="78"/>
      <c r="I24" s="77" t="str">
        <f>IF($D23="","",VLOOKUP($D23,'1D ELO'!$A$7:$P$23,10))</f>
        <v/>
      </c>
      <c r="J24" s="60"/>
      <c r="K24" s="61" t="str">
        <f>IF(J24="a",F23,IF(J24="b",F25,""))</f>
        <v/>
      </c>
      <c r="L24" s="54"/>
      <c r="M24" s="53"/>
      <c r="N24" s="80"/>
      <c r="O24" s="53"/>
      <c r="P24" s="54"/>
      <c r="Q24" s="53"/>
      <c r="R24" s="62"/>
      <c r="S24" s="56"/>
    </row>
    <row r="25" spans="1:19" s="5" customFormat="1" ht="9.6" customHeight="1">
      <c r="A25" s="58"/>
      <c r="B25" s="64"/>
      <c r="C25" s="64"/>
      <c r="D25" s="64"/>
      <c r="E25" s="59"/>
      <c r="F25" s="66"/>
      <c r="G25" s="66"/>
      <c r="H25" s="71"/>
      <c r="I25" s="66"/>
      <c r="J25" s="67"/>
      <c r="K25" s="68" t="str">
        <f>UPPER(IF(OR(J26="a",J26="as"),F23,IF(OR(J26="b",J26="bs"),F27,)))</f>
        <v/>
      </c>
      <c r="L25" s="69"/>
      <c r="M25" s="53"/>
      <c r="N25" s="80"/>
      <c r="O25" s="53"/>
      <c r="P25" s="54"/>
      <c r="Q25" s="53"/>
      <c r="R25" s="62"/>
      <c r="S25" s="56"/>
    </row>
    <row r="26" spans="1:19" s="5" customFormat="1" ht="9.6" customHeight="1">
      <c r="A26" s="58"/>
      <c r="B26" s="64"/>
      <c r="C26" s="64"/>
      <c r="D26" s="64"/>
      <c r="E26" s="59"/>
      <c r="F26" s="66"/>
      <c r="G26" s="66"/>
      <c r="H26" s="71"/>
      <c r="I26" s="72" t="s">
        <v>173</v>
      </c>
      <c r="J26" s="73"/>
      <c r="K26" s="74" t="str">
        <f>UPPER(IF(OR(J26="a",J26="as"),F24,IF(OR(J26="b",J26="bs"),F28,)))</f>
        <v/>
      </c>
      <c r="L26" s="75"/>
      <c r="M26" s="53"/>
      <c r="N26" s="80"/>
      <c r="O26" s="53"/>
      <c r="P26" s="54"/>
      <c r="Q26" s="53"/>
      <c r="R26" s="62"/>
      <c r="S26" s="56"/>
    </row>
    <row r="27" spans="1:19" s="5" customFormat="1" ht="9.6" customHeight="1">
      <c r="A27" s="58">
        <v>6</v>
      </c>
      <c r="B27" s="47" t="str">
        <f>IF($D27="","",VLOOKUP($D27,'1D ELO'!$A$7:$P$23,14))</f>
        <v/>
      </c>
      <c r="C27" s="47" t="str">
        <f>IF($D27="","",VLOOKUP($D27,'1D ELO'!$A$7:$P$23,15))</f>
        <v/>
      </c>
      <c r="D27" s="48"/>
      <c r="E27" s="76" t="str">
        <f>UPPER(IF($D27="","",VLOOKUP($D27,'1D ELO'!$A$7:$P$23,5)))</f>
        <v/>
      </c>
      <c r="F27" s="77" t="str">
        <f>UPPER(IF($D27="","",VLOOKUP($D27,'1D ELO'!$A$7:$P$23,2)))</f>
        <v/>
      </c>
      <c r="G27" s="77" t="str">
        <f>IF($D27="","",VLOOKUP($D27,'1D ELO'!$A$7:$P$23,3))</f>
        <v/>
      </c>
      <c r="H27" s="78"/>
      <c r="I27" s="77" t="str">
        <f>IF($D27="","",VLOOKUP($D27,'1D ELO'!$A$7:$P$23,4))</f>
        <v/>
      </c>
      <c r="J27" s="79"/>
      <c r="K27" s="53"/>
      <c r="L27" s="80"/>
      <c r="M27" s="81"/>
      <c r="N27" s="90"/>
      <c r="O27" s="53"/>
      <c r="P27" s="54"/>
      <c r="Q27" s="53"/>
      <c r="R27" s="62"/>
      <c r="S27" s="56"/>
    </row>
    <row r="28" spans="1:19" s="5" customFormat="1" ht="9.6" customHeight="1">
      <c r="A28" s="58"/>
      <c r="B28" s="59"/>
      <c r="C28" s="59"/>
      <c r="D28" s="59"/>
      <c r="E28" s="76" t="str">
        <f>UPPER(IF($D27="","",VLOOKUP($D27,'1D ELO'!$A$7:$P$23,11)))</f>
        <v/>
      </c>
      <c r="F28" s="77" t="str">
        <f>UPPER(IF($D27="","",VLOOKUP($D27,'1D ELO'!$A$7:$P$23,8)))</f>
        <v/>
      </c>
      <c r="G28" s="77" t="str">
        <f>IF($D27="","",VLOOKUP($D27,'1D ELO'!$A$7:$P$23,9))</f>
        <v/>
      </c>
      <c r="H28" s="78"/>
      <c r="I28" s="77" t="str">
        <f>IF($D27="","",VLOOKUP($D27,'1D ELO'!$A$7:$P$23,10))</f>
        <v/>
      </c>
      <c r="J28" s="60"/>
      <c r="K28" s="53"/>
      <c r="L28" s="80"/>
      <c r="M28" s="82"/>
      <c r="N28" s="91"/>
      <c r="O28" s="53"/>
      <c r="P28" s="54"/>
      <c r="Q28" s="53"/>
      <c r="R28" s="62"/>
      <c r="S28" s="56"/>
    </row>
    <row r="29" spans="1:19" s="5" customFormat="1" ht="9.6" customHeight="1">
      <c r="A29" s="58"/>
      <c r="B29" s="64"/>
      <c r="C29" s="64"/>
      <c r="D29" s="84"/>
      <c r="E29" s="59"/>
      <c r="F29" s="66"/>
      <c r="G29" s="66"/>
      <c r="H29" s="71"/>
      <c r="I29" s="66"/>
      <c r="J29" s="86"/>
      <c r="K29" s="53"/>
      <c r="L29" s="67"/>
      <c r="M29" s="68" t="str">
        <f>UPPER(IF(OR(L30="a",L30="as"),K25,IF(OR(L30="b",L30="bs"),K33,)))</f>
        <v/>
      </c>
      <c r="N29" s="80"/>
      <c r="O29" s="53"/>
      <c r="P29" s="54"/>
      <c r="Q29" s="53"/>
      <c r="R29" s="62"/>
      <c r="S29" s="56"/>
    </row>
    <row r="30" spans="1:19" s="5" customFormat="1" ht="9.6" customHeight="1">
      <c r="A30" s="58"/>
      <c r="B30" s="64"/>
      <c r="C30" s="64"/>
      <c r="D30" s="84"/>
      <c r="E30" s="59"/>
      <c r="F30" s="66"/>
      <c r="G30" s="66"/>
      <c r="H30" s="71"/>
      <c r="I30" s="66"/>
      <c r="J30" s="86"/>
      <c r="K30" s="87" t="s">
        <v>173</v>
      </c>
      <c r="L30" s="73"/>
      <c r="M30" s="74" t="str">
        <f>UPPER(IF(OR(L30="a",L30="as"),K26,IF(OR(L30="b",L30="bs"),K34,)))</f>
        <v/>
      </c>
      <c r="N30" s="60"/>
      <c r="O30" s="53"/>
      <c r="P30" s="54"/>
      <c r="Q30" s="53"/>
      <c r="R30" s="62"/>
      <c r="S30" s="56"/>
    </row>
    <row r="31" spans="1:19" s="5" customFormat="1" ht="9.6" customHeight="1">
      <c r="A31" s="88">
        <v>7</v>
      </c>
      <c r="B31" s="47" t="str">
        <f>IF($D31="","",VLOOKUP($D31,'1D ELO'!$A$7:$P$23,14))</f>
        <v/>
      </c>
      <c r="C31" s="47" t="str">
        <f>IF($D31="","",VLOOKUP($D31,'1D ELO'!$A$7:$P$23,15))</f>
        <v/>
      </c>
      <c r="D31" s="48"/>
      <c r="E31" s="76" t="str">
        <f>UPPER(IF($D31="","",VLOOKUP($D31,'1D ELO'!$A$7:$P$23,5)))</f>
        <v/>
      </c>
      <c r="F31" s="77" t="str">
        <f>UPPER(IF($D31="","",VLOOKUP($D31,'1D ELO'!$A$7:$P$23,2)))</f>
        <v/>
      </c>
      <c r="G31" s="77" t="str">
        <f>IF($D31="","",VLOOKUP($D31,'1D ELO'!$A$7:$P$23,3))</f>
        <v/>
      </c>
      <c r="H31" s="78"/>
      <c r="I31" s="77" t="str">
        <f>IF($D31="","",VLOOKUP($D31,'1D ELO'!$A$7:$P$23,4))</f>
        <v/>
      </c>
      <c r="J31" s="52"/>
      <c r="K31" s="53"/>
      <c r="L31" s="80"/>
      <c r="M31" s="53"/>
      <c r="N31" s="54"/>
      <c r="O31" s="81"/>
      <c r="P31" s="54"/>
      <c r="Q31" s="53"/>
      <c r="R31" s="62"/>
      <c r="S31" s="56"/>
    </row>
    <row r="32" spans="1:19" s="5" customFormat="1" ht="9.6" customHeight="1">
      <c r="A32" s="58"/>
      <c r="B32" s="59"/>
      <c r="C32" s="59"/>
      <c r="D32" s="59"/>
      <c r="E32" s="76" t="str">
        <f>UPPER(IF($D31="","",VLOOKUP($D31,'1D ELO'!$A$7:$P$23,11)))</f>
        <v/>
      </c>
      <c r="F32" s="77" t="str">
        <f>UPPER(IF($D31="","",VLOOKUP($D31,'1D ELO'!$A$7:$P$23,8)))</f>
        <v/>
      </c>
      <c r="G32" s="77" t="str">
        <f>IF($D31="","",VLOOKUP($D31,'1D ELO'!$A$7:$P$23,9))</f>
        <v/>
      </c>
      <c r="H32" s="78"/>
      <c r="I32" s="77" t="str">
        <f>IF($D31="","",VLOOKUP($D31,'1D ELO'!$A$7:$P$23,10))</f>
        <v/>
      </c>
      <c r="J32" s="60"/>
      <c r="K32" s="61" t="str">
        <f>IF(J32="a",F31,IF(J32="b",F33,""))</f>
        <v/>
      </c>
      <c r="L32" s="80"/>
      <c r="M32" s="53"/>
      <c r="N32" s="54"/>
      <c r="O32" s="53"/>
      <c r="P32" s="54"/>
      <c r="Q32" s="53"/>
      <c r="R32" s="62"/>
      <c r="S32" s="56"/>
    </row>
    <row r="33" spans="1:19" s="5" customFormat="1" ht="9.6" customHeight="1">
      <c r="A33" s="58"/>
      <c r="B33" s="64"/>
      <c r="C33" s="64"/>
      <c r="D33" s="84"/>
      <c r="E33" s="64"/>
      <c r="F33" s="66"/>
      <c r="G33" s="66"/>
      <c r="I33" s="66"/>
      <c r="J33" s="67"/>
      <c r="K33" s="68" t="str">
        <f>UPPER(IF(OR(J34="a",J34="as"),F31,IF(OR(J34="b",J34="bs"),F35,)))</f>
        <v/>
      </c>
      <c r="L33" s="90"/>
      <c r="M33" s="53"/>
      <c r="N33" s="54"/>
      <c r="O33" s="53"/>
      <c r="P33" s="54"/>
      <c r="Q33" s="53"/>
      <c r="R33" s="62"/>
      <c r="S33" s="56"/>
    </row>
    <row r="34" spans="1:19" s="5" customFormat="1" ht="9.6" customHeight="1">
      <c r="A34" s="58"/>
      <c r="B34" s="64"/>
      <c r="C34" s="64"/>
      <c r="D34" s="84"/>
      <c r="E34" s="64"/>
      <c r="F34" s="66"/>
      <c r="G34" s="66"/>
      <c r="I34" s="87" t="s">
        <v>173</v>
      </c>
      <c r="J34" s="73"/>
      <c r="K34" s="74" t="str">
        <f>UPPER(IF(OR(J34="a",J34="as"),F32,IF(OR(J34="b",J34="bs"),F36,)))</f>
        <v/>
      </c>
      <c r="L34" s="60"/>
      <c r="M34" s="53"/>
      <c r="N34" s="54"/>
      <c r="O34" s="53"/>
      <c r="P34" s="54"/>
      <c r="Q34" s="53"/>
      <c r="R34" s="62"/>
      <c r="S34" s="56"/>
    </row>
    <row r="35" spans="1:19" s="5" customFormat="1" ht="9.6" customHeight="1">
      <c r="A35" s="46">
        <v>8</v>
      </c>
      <c r="B35" s="47" t="str">
        <f>IF($D35="","",VLOOKUP($D35,'1D ELO'!$A$7:$P$23,14))</f>
        <v/>
      </c>
      <c r="C35" s="47" t="str">
        <f>IF($D35="","",VLOOKUP($D35,'1D ELO'!$A$7:$P$23,15))</f>
        <v/>
      </c>
      <c r="D35" s="48"/>
      <c r="E35" s="76" t="str">
        <f>UPPER(IF($D35="","",VLOOKUP($D35,'1D ELO'!$A$7:$P$23,5)))</f>
        <v/>
      </c>
      <c r="F35" s="50" t="str">
        <f>UPPER(IF($D35="","",VLOOKUP($D35,'1D ELO'!$A$7:$P$23,2)))</f>
        <v/>
      </c>
      <c r="G35" s="50" t="str">
        <f>IF($D35="","",VLOOKUP($D35,'1D ELO'!$A$7:$P$23,3))</f>
        <v/>
      </c>
      <c r="H35" s="51"/>
      <c r="I35" s="50" t="str">
        <f>IF($D35="","",VLOOKUP($D35,'1D ELO'!$A$7:$P$23,4))</f>
        <v/>
      </c>
      <c r="J35" s="79"/>
      <c r="K35" s="53"/>
      <c r="L35" s="54"/>
      <c r="M35" s="81"/>
      <c r="N35" s="69"/>
      <c r="O35" s="53"/>
      <c r="P35" s="54"/>
      <c r="Q35" s="53"/>
      <c r="R35" s="62"/>
      <c r="S35" s="56"/>
    </row>
    <row r="36" spans="1:19" s="5" customFormat="1" ht="9.6" customHeight="1">
      <c r="A36" s="58"/>
      <c r="B36" s="59"/>
      <c r="C36" s="59"/>
      <c r="D36" s="59"/>
      <c r="E36" s="92" t="str">
        <f>UPPER(IF($D35="","",VLOOKUP($D35,'1D ELO'!$A$7:$P$23,11)))</f>
        <v/>
      </c>
      <c r="F36" s="93" t="str">
        <f>UPPER(IF($D35="","",VLOOKUP($D35,'1D ELO'!$A$7:$P$23,8)))</f>
        <v/>
      </c>
      <c r="G36" s="93" t="str">
        <f>IF($D35="","",VLOOKUP($D35,'1D ELO'!$A$7:$P$23,9))</f>
        <v/>
      </c>
      <c r="H36" s="94"/>
      <c r="I36" s="93" t="str">
        <f>IF($D35="","",VLOOKUP($D35,'1D ELO'!$A$7:$P$23,10))</f>
        <v/>
      </c>
      <c r="J36" s="60"/>
      <c r="K36" s="53"/>
      <c r="L36" s="54"/>
      <c r="M36" s="82"/>
      <c r="N36" s="83"/>
      <c r="O36" s="53"/>
      <c r="P36" s="54"/>
      <c r="Q36" s="53"/>
      <c r="R36" s="62"/>
      <c r="S36" s="56"/>
    </row>
    <row r="37" spans="1:19" s="5" customFormat="1" ht="9.6" customHeight="1">
      <c r="A37" s="64"/>
      <c r="B37" s="64"/>
      <c r="C37" s="64"/>
      <c r="D37" s="84"/>
      <c r="E37" s="64"/>
      <c r="F37" s="66"/>
      <c r="G37" s="66"/>
      <c r="I37" s="66"/>
      <c r="J37" s="86"/>
      <c r="K37" s="53"/>
      <c r="L37" s="54"/>
      <c r="M37" s="53"/>
      <c r="N37" s="54"/>
      <c r="O37" s="54"/>
      <c r="P37" s="193"/>
      <c r="Q37" s="68" t="str">
        <f>UPPER(IF(OR(P38="a",P38="as"),O21,IF(OR(P38="b",P38="bs"),O53,)))</f>
        <v/>
      </c>
      <c r="R37" s="95"/>
      <c r="S37" s="56"/>
    </row>
    <row r="38" spans="1:19" s="5" customFormat="1" ht="9.6" customHeight="1">
      <c r="A38" s="64"/>
      <c r="B38" s="64"/>
      <c r="C38" s="64"/>
      <c r="D38" s="84"/>
      <c r="E38" s="64"/>
      <c r="F38" s="66"/>
      <c r="G38" s="66"/>
      <c r="I38" s="66"/>
      <c r="J38" s="86"/>
      <c r="K38" s="53"/>
      <c r="L38" s="54"/>
      <c r="M38" s="53"/>
      <c r="N38" s="54"/>
      <c r="O38" s="87"/>
      <c r="P38" s="54"/>
      <c r="Q38" s="68"/>
      <c r="R38" s="95"/>
      <c r="S38" s="56"/>
    </row>
    <row r="39" spans="1:19" s="5" customFormat="1" ht="9.6" customHeight="1">
      <c r="A39" s="64"/>
      <c r="B39" s="64"/>
      <c r="C39" s="64"/>
      <c r="D39" s="84"/>
      <c r="E39" s="64"/>
      <c r="F39" s="66"/>
      <c r="G39" s="66"/>
      <c r="I39" s="66"/>
      <c r="J39" s="86"/>
      <c r="K39" s="53"/>
      <c r="L39" s="54"/>
      <c r="M39" s="53"/>
      <c r="N39" s="54"/>
      <c r="O39" s="87"/>
      <c r="P39" s="54"/>
      <c r="Q39" s="68"/>
      <c r="R39" s="95"/>
      <c r="S39" s="56"/>
    </row>
    <row r="40" spans="1:19" s="5" customFormat="1" ht="9.6" customHeight="1">
      <c r="A40" s="64"/>
      <c r="B40" s="64"/>
      <c r="C40" s="64"/>
      <c r="D40" s="84"/>
      <c r="E40" s="64"/>
      <c r="F40" s="66"/>
      <c r="G40" s="66"/>
      <c r="I40" s="66"/>
      <c r="J40" s="86"/>
      <c r="K40" s="53"/>
      <c r="L40" s="54"/>
      <c r="M40" s="53"/>
      <c r="N40" s="54"/>
      <c r="O40" s="87"/>
      <c r="P40" s="54"/>
      <c r="Q40" s="68"/>
      <c r="R40" s="95"/>
      <c r="S40" s="56"/>
    </row>
    <row r="41" spans="1:19" s="5" customFormat="1" ht="9.6" customHeight="1">
      <c r="A41" s="64"/>
      <c r="B41" s="64"/>
      <c r="C41" s="64"/>
      <c r="D41" s="84"/>
      <c r="E41" s="64"/>
      <c r="F41" s="66"/>
      <c r="G41" s="66"/>
      <c r="I41" s="66"/>
      <c r="J41" s="86"/>
      <c r="K41" s="53"/>
      <c r="L41" s="54"/>
      <c r="M41" s="53"/>
      <c r="N41" s="54"/>
      <c r="O41" s="87"/>
      <c r="P41" s="54"/>
      <c r="Q41" s="68"/>
      <c r="R41" s="95"/>
      <c r="S41" s="56"/>
    </row>
    <row r="42" spans="1:19" s="5" customFormat="1" ht="9.6" customHeight="1">
      <c r="A42" s="64"/>
      <c r="B42" s="64"/>
      <c r="C42" s="64"/>
      <c r="D42" s="84"/>
      <c r="E42" s="64"/>
      <c r="F42" s="66"/>
      <c r="G42" s="66"/>
      <c r="I42" s="66"/>
      <c r="J42" s="86"/>
      <c r="K42" s="53"/>
      <c r="L42" s="54"/>
      <c r="M42" s="53"/>
      <c r="N42" s="54"/>
      <c r="O42" s="87"/>
      <c r="P42" s="54"/>
      <c r="Q42" s="68"/>
      <c r="R42" s="95"/>
      <c r="S42" s="56"/>
    </row>
    <row r="43" spans="1:19" s="5" customFormat="1" ht="9.6" customHeight="1">
      <c r="A43" s="64"/>
      <c r="B43" s="64"/>
      <c r="C43" s="64"/>
      <c r="D43" s="84"/>
      <c r="E43" s="64"/>
      <c r="F43" s="66"/>
      <c r="G43" s="66"/>
      <c r="I43" s="66"/>
      <c r="J43" s="86"/>
      <c r="K43" s="53"/>
      <c r="L43" s="54"/>
      <c r="M43" s="53"/>
      <c r="N43" s="54"/>
      <c r="O43" s="87"/>
      <c r="P43" s="54"/>
      <c r="Q43" s="68"/>
      <c r="R43" s="95"/>
      <c r="S43" s="56"/>
    </row>
    <row r="44" spans="1:19" s="5" customFormat="1" ht="9.6" customHeight="1">
      <c r="A44" s="64"/>
      <c r="B44" s="64"/>
      <c r="C44" s="64"/>
      <c r="D44" s="84"/>
      <c r="E44" s="64"/>
      <c r="F44" s="66"/>
      <c r="G44" s="66"/>
      <c r="I44" s="66"/>
      <c r="J44" s="86"/>
      <c r="K44" s="53"/>
      <c r="L44" s="54"/>
      <c r="M44" s="53"/>
      <c r="N44" s="54"/>
      <c r="O44" s="87"/>
      <c r="P44" s="54"/>
      <c r="Q44" s="68"/>
      <c r="R44" s="95"/>
      <c r="S44" s="56"/>
    </row>
    <row r="45" spans="1:19" s="5" customFormat="1" ht="9.6" customHeight="1">
      <c r="A45" s="64"/>
      <c r="B45" s="64"/>
      <c r="C45" s="64"/>
      <c r="D45" s="84"/>
      <c r="E45" s="64"/>
      <c r="F45" s="66"/>
      <c r="G45" s="66"/>
      <c r="I45" s="66"/>
      <c r="J45" s="86"/>
      <c r="K45" s="53"/>
      <c r="L45" s="54"/>
      <c r="M45" s="53"/>
      <c r="N45" s="54"/>
      <c r="O45" s="87"/>
      <c r="P45" s="54"/>
      <c r="Q45" s="68"/>
      <c r="R45" s="95"/>
      <c r="S45" s="56"/>
    </row>
    <row r="46" spans="1:19" s="5" customFormat="1" ht="9.6" customHeight="1">
      <c r="A46" s="64"/>
      <c r="B46" s="64"/>
      <c r="C46" s="64"/>
      <c r="D46" s="84"/>
      <c r="E46" s="64"/>
      <c r="F46" s="66"/>
      <c r="G46" s="66"/>
      <c r="I46" s="66"/>
      <c r="J46" s="86"/>
      <c r="K46" s="53"/>
      <c r="L46" s="54"/>
      <c r="M46" s="53"/>
      <c r="N46" s="54"/>
      <c r="O46" s="87"/>
      <c r="P46" s="54"/>
      <c r="Q46" s="68"/>
      <c r="R46" s="95"/>
      <c r="S46" s="56"/>
    </row>
    <row r="47" spans="1:19" s="5" customFormat="1" ht="9.6" customHeight="1">
      <c r="A47" s="64"/>
      <c r="B47" s="64"/>
      <c r="C47" s="64"/>
      <c r="D47" s="84"/>
      <c r="E47" s="64"/>
      <c r="F47" s="66"/>
      <c r="G47" s="66"/>
      <c r="I47" s="66"/>
      <c r="J47" s="86"/>
      <c r="K47" s="53"/>
      <c r="L47" s="54"/>
      <c r="M47" s="53"/>
      <c r="N47" s="54"/>
      <c r="O47" s="87"/>
      <c r="P47" s="54"/>
      <c r="Q47" s="68"/>
      <c r="R47" s="95"/>
      <c r="S47" s="56"/>
    </row>
    <row r="48" spans="1:19" s="5" customFormat="1" ht="9.6" customHeight="1">
      <c r="A48" s="64"/>
      <c r="B48" s="64"/>
      <c r="C48" s="64"/>
      <c r="D48" s="84"/>
      <c r="E48" s="64"/>
      <c r="F48" s="66"/>
      <c r="G48" s="66"/>
      <c r="I48" s="66"/>
      <c r="J48" s="86"/>
      <c r="K48" s="53"/>
      <c r="L48" s="54"/>
      <c r="M48" s="53"/>
      <c r="N48" s="54"/>
      <c r="O48" s="87"/>
      <c r="P48" s="54"/>
      <c r="Q48" s="68"/>
      <c r="R48" s="95"/>
      <c r="S48" s="56"/>
    </row>
    <row r="49" spans="1:19" s="5" customFormat="1" ht="9.6" customHeight="1">
      <c r="A49" s="64"/>
      <c r="B49" s="64"/>
      <c r="C49" s="64"/>
      <c r="D49" s="84"/>
      <c r="E49" s="64"/>
      <c r="F49" s="66"/>
      <c r="G49" s="66"/>
      <c r="I49" s="66"/>
      <c r="J49" s="86"/>
      <c r="K49" s="53"/>
      <c r="L49" s="54"/>
      <c r="M49" s="53"/>
      <c r="N49" s="54"/>
      <c r="O49" s="87"/>
      <c r="P49" s="54"/>
      <c r="Q49" s="68"/>
      <c r="R49" s="95"/>
      <c r="S49" s="56"/>
    </row>
    <row r="50" spans="1:19" s="5" customFormat="1" ht="9.6" customHeight="1">
      <c r="A50" s="64"/>
      <c r="B50" s="64"/>
      <c r="C50" s="64"/>
      <c r="D50" s="84"/>
      <c r="E50" s="64"/>
      <c r="F50" s="66"/>
      <c r="G50" s="66"/>
      <c r="I50" s="66"/>
      <c r="J50" s="86"/>
      <c r="K50" s="53"/>
      <c r="L50" s="54"/>
      <c r="M50" s="53"/>
      <c r="N50" s="54"/>
      <c r="O50" s="87"/>
      <c r="P50" s="54"/>
      <c r="Q50" s="68"/>
      <c r="R50" s="95"/>
      <c r="S50" s="56"/>
    </row>
    <row r="51" spans="1:19" s="5" customFormat="1" ht="9.6" customHeight="1">
      <c r="A51" s="64"/>
      <c r="B51" s="64"/>
      <c r="C51" s="64"/>
      <c r="D51" s="84"/>
      <c r="E51" s="64"/>
      <c r="F51" s="66"/>
      <c r="G51" s="66"/>
      <c r="I51" s="66"/>
      <c r="J51" s="86"/>
      <c r="K51" s="53"/>
      <c r="L51" s="54"/>
      <c r="M51" s="53"/>
      <c r="N51" s="54"/>
      <c r="O51" s="87"/>
      <c r="P51" s="54"/>
      <c r="Q51" s="68"/>
      <c r="R51" s="95"/>
      <c r="S51" s="56"/>
    </row>
    <row r="52" spans="1:19" s="5" customFormat="1" ht="9.6" customHeight="1">
      <c r="A52" s="64"/>
      <c r="B52" s="64"/>
      <c r="C52" s="64"/>
      <c r="D52" s="84"/>
      <c r="E52" s="64"/>
      <c r="F52" s="66"/>
      <c r="G52" s="66"/>
      <c r="I52" s="66"/>
      <c r="J52" s="86"/>
      <c r="K52" s="53"/>
      <c r="L52" s="54"/>
      <c r="M52" s="53"/>
      <c r="N52" s="54"/>
      <c r="O52" s="87"/>
      <c r="P52" s="54"/>
      <c r="Q52" s="68"/>
      <c r="R52" s="95"/>
      <c r="S52" s="56"/>
    </row>
    <row r="53" spans="1:19" s="5" customFormat="1" ht="9.6" customHeight="1">
      <c r="A53" s="64"/>
      <c r="B53" s="64"/>
      <c r="C53" s="64"/>
      <c r="D53" s="84"/>
      <c r="E53" s="64"/>
      <c r="F53" s="66"/>
      <c r="G53" s="66"/>
      <c r="I53" s="66"/>
      <c r="J53" s="86"/>
      <c r="K53" s="53"/>
      <c r="L53" s="54"/>
      <c r="M53" s="53"/>
      <c r="N53" s="54"/>
      <c r="O53" s="87"/>
      <c r="P53" s="54"/>
      <c r="Q53" s="68"/>
      <c r="R53" s="95"/>
      <c r="S53" s="56"/>
    </row>
    <row r="54" spans="1:19" s="5" customFormat="1" ht="9.6" customHeight="1">
      <c r="A54" s="64"/>
      <c r="B54" s="64"/>
      <c r="C54" s="64"/>
      <c r="D54" s="84"/>
      <c r="E54" s="64"/>
      <c r="F54" s="66"/>
      <c r="G54" s="66"/>
      <c r="I54" s="66"/>
      <c r="J54" s="86"/>
      <c r="K54" s="53"/>
      <c r="L54" s="54"/>
      <c r="M54" s="53"/>
      <c r="N54" s="54"/>
      <c r="O54" s="87"/>
      <c r="P54" s="54"/>
      <c r="Q54" s="68"/>
      <c r="R54" s="95"/>
      <c r="S54" s="56"/>
    </row>
    <row r="55" spans="1:19" s="5" customFormat="1" ht="9.6" customHeight="1">
      <c r="A55" s="64"/>
      <c r="B55" s="64"/>
      <c r="C55" s="64"/>
      <c r="D55" s="84"/>
      <c r="E55" s="64"/>
      <c r="F55" s="66"/>
      <c r="G55" s="66"/>
      <c r="I55" s="66"/>
      <c r="J55" s="86"/>
      <c r="K55" s="53"/>
      <c r="L55" s="54"/>
      <c r="M55" s="53"/>
      <c r="N55" s="54"/>
      <c r="O55" s="87"/>
      <c r="P55" s="54"/>
      <c r="Q55" s="68"/>
      <c r="R55" s="95"/>
      <c r="S55" s="56"/>
    </row>
    <row r="56" spans="1:19" s="5" customFormat="1" ht="9.6" customHeight="1">
      <c r="A56" s="64"/>
      <c r="B56" s="64"/>
      <c r="C56" s="64"/>
      <c r="D56" s="84"/>
      <c r="E56" s="64"/>
      <c r="F56" s="66"/>
      <c r="G56" s="66"/>
      <c r="I56" s="66"/>
      <c r="J56" s="86"/>
      <c r="K56" s="53"/>
      <c r="L56" s="54"/>
      <c r="M56" s="53"/>
      <c r="N56" s="54"/>
      <c r="O56" s="87"/>
      <c r="P56" s="54"/>
      <c r="Q56" s="68"/>
      <c r="R56" s="95"/>
      <c r="S56" s="56"/>
    </row>
    <row r="57" spans="1:19" s="5" customFormat="1" ht="9.6" customHeight="1">
      <c r="A57" s="64"/>
      <c r="B57" s="64"/>
      <c r="C57" s="64"/>
      <c r="D57" s="84"/>
      <c r="E57" s="64"/>
      <c r="F57" s="66"/>
      <c r="G57" s="66"/>
      <c r="I57" s="66"/>
      <c r="J57" s="86"/>
      <c r="K57" s="53"/>
      <c r="L57" s="54"/>
      <c r="M57" s="53"/>
      <c r="N57" s="54"/>
      <c r="O57" s="87"/>
      <c r="P57" s="54"/>
      <c r="Q57" s="68"/>
      <c r="R57" s="95"/>
      <c r="S57" s="56"/>
    </row>
    <row r="58" spans="1:19" s="5" customFormat="1" ht="9.6" customHeight="1">
      <c r="A58" s="64"/>
      <c r="B58" s="64"/>
      <c r="C58" s="64"/>
      <c r="D58" s="84"/>
      <c r="E58" s="64"/>
      <c r="F58" s="66"/>
      <c r="G58" s="66"/>
      <c r="I58" s="66"/>
      <c r="J58" s="86"/>
      <c r="K58" s="53"/>
      <c r="L58" s="54"/>
      <c r="M58" s="53"/>
      <c r="N58" s="54"/>
      <c r="O58" s="87"/>
      <c r="P58" s="54"/>
      <c r="Q58" s="68"/>
      <c r="R58" s="95"/>
      <c r="S58" s="56"/>
    </row>
    <row r="59" spans="1:19" s="5" customFormat="1" ht="9.6" customHeight="1">
      <c r="A59" s="64"/>
      <c r="B59" s="64"/>
      <c r="C59" s="64"/>
      <c r="D59" s="84"/>
      <c r="E59" s="64"/>
      <c r="F59" s="66"/>
      <c r="G59" s="66"/>
      <c r="I59" s="66"/>
      <c r="J59" s="86"/>
      <c r="K59" s="53"/>
      <c r="L59" s="54"/>
      <c r="M59" s="53"/>
      <c r="N59" s="54"/>
      <c r="O59" s="87"/>
      <c r="P59" s="54"/>
      <c r="Q59" s="68"/>
      <c r="R59" s="95"/>
      <c r="S59" s="56"/>
    </row>
    <row r="60" spans="1:19" s="5" customFormat="1" ht="9.6" customHeight="1">
      <c r="A60" s="64"/>
      <c r="B60" s="64"/>
      <c r="C60" s="64"/>
      <c r="D60" s="84"/>
      <c r="E60" s="64"/>
      <c r="F60" s="66"/>
      <c r="G60" s="66"/>
      <c r="I60" s="66"/>
      <c r="J60" s="86"/>
      <c r="K60" s="53"/>
      <c r="L60" s="54"/>
      <c r="M60" s="53"/>
      <c r="N60" s="54"/>
      <c r="O60" s="87"/>
      <c r="P60" s="54"/>
      <c r="Q60" s="68"/>
      <c r="R60" s="95"/>
      <c r="S60" s="56"/>
    </row>
    <row r="61" spans="1:19" s="5" customFormat="1" ht="9.6" customHeight="1">
      <c r="A61" s="64"/>
      <c r="B61" s="64"/>
      <c r="C61" s="64"/>
      <c r="D61" s="84"/>
      <c r="E61" s="64"/>
      <c r="F61" s="66"/>
      <c r="G61" s="66"/>
      <c r="I61" s="66"/>
      <c r="J61" s="86"/>
      <c r="K61" s="53"/>
      <c r="L61" s="54"/>
      <c r="M61" s="53"/>
      <c r="N61" s="54"/>
      <c r="O61" s="87"/>
      <c r="P61" s="54"/>
      <c r="Q61" s="68"/>
      <c r="R61" s="95"/>
      <c r="S61" s="56"/>
    </row>
    <row r="62" spans="1:19" s="5" customFormat="1" ht="9.6" customHeight="1">
      <c r="A62" s="64"/>
      <c r="B62" s="64"/>
      <c r="C62" s="64"/>
      <c r="D62" s="84"/>
      <c r="E62" s="64"/>
      <c r="F62" s="66"/>
      <c r="G62" s="66"/>
      <c r="I62" s="66"/>
      <c r="J62" s="86"/>
      <c r="K62" s="53"/>
      <c r="L62" s="54"/>
      <c r="M62" s="53"/>
      <c r="N62" s="54"/>
      <c r="O62" s="87"/>
      <c r="P62" s="54"/>
      <c r="Q62" s="68"/>
      <c r="R62" s="95"/>
      <c r="S62" s="56"/>
    </row>
    <row r="63" spans="1:19" s="5" customFormat="1" ht="9.6" customHeight="1">
      <c r="A63" s="64"/>
      <c r="B63" s="64"/>
      <c r="C63" s="64"/>
      <c r="D63" s="84"/>
      <c r="E63" s="64"/>
      <c r="F63" s="66"/>
      <c r="G63" s="66"/>
      <c r="I63" s="66"/>
      <c r="J63" s="86"/>
      <c r="K63" s="53"/>
      <c r="L63" s="54"/>
      <c r="M63" s="53"/>
      <c r="N63" s="54"/>
      <c r="O63" s="87"/>
      <c r="P63" s="54"/>
      <c r="Q63" s="68"/>
      <c r="R63" s="95"/>
      <c r="S63" s="56"/>
    </row>
    <row r="64" spans="1:19" s="5" customFormat="1" ht="9.6" customHeight="1">
      <c r="A64" s="64"/>
      <c r="B64" s="64"/>
      <c r="C64" s="64"/>
      <c r="D64" s="84"/>
      <c r="E64" s="64"/>
      <c r="F64" s="66"/>
      <c r="G64" s="66"/>
      <c r="I64" s="66"/>
      <c r="J64" s="86"/>
      <c r="K64" s="53"/>
      <c r="L64" s="54"/>
      <c r="M64" s="53"/>
      <c r="N64" s="54"/>
      <c r="O64" s="87"/>
      <c r="P64" s="54"/>
      <c r="Q64" s="68"/>
      <c r="R64" s="95"/>
      <c r="S64" s="56"/>
    </row>
    <row r="65" spans="1:19" s="5" customFormat="1" ht="9.6" customHeight="1">
      <c r="A65" s="64"/>
      <c r="B65" s="64"/>
      <c r="C65" s="64"/>
      <c r="D65" s="84"/>
      <c r="E65" s="64"/>
      <c r="F65" s="66"/>
      <c r="G65" s="66"/>
      <c r="I65" s="66"/>
      <c r="J65" s="86"/>
      <c r="K65" s="53"/>
      <c r="L65" s="54"/>
      <c r="M65" s="53"/>
      <c r="N65" s="54"/>
      <c r="O65" s="87"/>
      <c r="P65" s="54"/>
      <c r="Q65" s="68"/>
      <c r="R65" s="95"/>
      <c r="S65" s="56"/>
    </row>
    <row r="66" spans="1:19" s="5" customFormat="1" ht="9.6" customHeight="1">
      <c r="A66" s="64"/>
      <c r="B66" s="64"/>
      <c r="C66" s="64"/>
      <c r="D66" s="84"/>
      <c r="E66" s="64"/>
      <c r="F66" s="66"/>
      <c r="G66" s="66"/>
      <c r="I66" s="66"/>
      <c r="J66" s="86"/>
      <c r="K66" s="53"/>
      <c r="L66" s="54"/>
      <c r="M66" s="53"/>
      <c r="N66" s="54"/>
      <c r="O66" s="87"/>
      <c r="P66" s="54"/>
      <c r="Q66" s="68"/>
      <c r="R66" s="95"/>
      <c r="S66" s="56"/>
    </row>
    <row r="67" spans="1:19" s="5" customFormat="1" ht="9.6" customHeight="1">
      <c r="A67" s="64"/>
      <c r="B67" s="64"/>
      <c r="C67" s="64"/>
      <c r="D67" s="84"/>
      <c r="E67" s="64"/>
      <c r="F67" s="66"/>
      <c r="G67" s="66"/>
      <c r="I67" s="66"/>
      <c r="J67" s="86"/>
      <c r="K67" s="53"/>
      <c r="L67" s="54"/>
      <c r="M67" s="53"/>
      <c r="N67" s="54"/>
      <c r="O67" s="87"/>
      <c r="P67" s="54"/>
      <c r="Q67" s="68"/>
      <c r="R67" s="95"/>
      <c r="S67" s="56"/>
    </row>
    <row r="68" spans="1:19" s="5" customFormat="1" ht="9.6" customHeight="1">
      <c r="A68" s="64"/>
      <c r="B68" s="64"/>
      <c r="C68" s="64"/>
      <c r="D68" s="84"/>
      <c r="E68" s="64"/>
      <c r="F68" s="66"/>
      <c r="G68" s="66"/>
      <c r="I68" s="66"/>
      <c r="J68" s="86"/>
      <c r="K68" s="53"/>
      <c r="L68" s="54"/>
      <c r="M68" s="53"/>
      <c r="N68" s="54"/>
      <c r="O68" s="87"/>
      <c r="P68" s="54"/>
      <c r="Q68" s="68"/>
      <c r="R68" s="95"/>
      <c r="S68" s="56"/>
    </row>
    <row r="69" spans="1:19" s="5" customFormat="1" ht="9.6" customHeight="1">
      <c r="A69" s="112"/>
      <c r="B69" s="113"/>
      <c r="C69" s="113"/>
      <c r="D69" s="114"/>
      <c r="E69" s="113"/>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3"/>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6"/>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94"/>
      <c r="F72" s="140">
        <f>IF(D72&gt;$R$79,,UPPER(VLOOKUP(D72,'1D ELO'!$A$7:$L$23,2)))</f>
        <v>0</v>
      </c>
      <c r="G72" s="185"/>
      <c r="H72" s="185"/>
      <c r="I72" s="142"/>
      <c r="J72" s="143" t="s">
        <v>146</v>
      </c>
      <c r="K72" s="137"/>
      <c r="L72" s="144"/>
      <c r="M72" s="137"/>
      <c r="N72" s="145"/>
      <c r="O72" s="146" t="s">
        <v>354</v>
      </c>
      <c r="P72" s="147"/>
      <c r="Q72" s="147"/>
      <c r="R72" s="148"/>
    </row>
    <row r="73" spans="1:19" s="6" customFormat="1" ht="9" customHeight="1">
      <c r="A73" s="149" t="s">
        <v>355</v>
      </c>
      <c r="B73" s="150"/>
      <c r="C73" s="151"/>
      <c r="D73" s="139"/>
      <c r="E73" s="194"/>
      <c r="F73" s="140">
        <f>IF(D72&gt;$R$79,,UPPER(VLOOKUP(D72,'1D ELO'!$A$7:$L$23,8)))</f>
        <v>0</v>
      </c>
      <c r="G73" s="185"/>
      <c r="H73" s="185"/>
      <c r="I73" s="142"/>
      <c r="J73" s="143"/>
      <c r="K73" s="137"/>
      <c r="L73" s="144"/>
      <c r="M73" s="137"/>
      <c r="N73" s="145"/>
      <c r="O73" s="150"/>
      <c r="P73" s="152"/>
      <c r="Q73" s="150"/>
      <c r="R73" s="153"/>
    </row>
    <row r="74" spans="1:19" s="6" customFormat="1" ht="9" customHeight="1">
      <c r="A74" s="154"/>
      <c r="B74" s="155"/>
      <c r="C74" s="156"/>
      <c r="D74" s="139">
        <v>2</v>
      </c>
      <c r="E74" s="158"/>
      <c r="F74" s="140">
        <f>IF(D74&gt;$R$79,,UPPER(VLOOKUP(D74,'1D ELO'!$A$7:$L$23,2)))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95"/>
      <c r="E75" s="158"/>
      <c r="F75" s="171">
        <f>IF(D74&gt;$R$79,,UPPER(VLOOKUP(D74,'1D ELO'!$A$7:$L$23,8)))</f>
        <v>0</v>
      </c>
      <c r="G75" s="186"/>
      <c r="H75" s="186"/>
      <c r="I75" s="172"/>
      <c r="J75" s="143"/>
      <c r="K75" s="137"/>
      <c r="L75" s="144"/>
      <c r="M75" s="137"/>
      <c r="N75" s="145"/>
      <c r="O75" s="137"/>
      <c r="P75" s="144"/>
      <c r="Q75" s="137"/>
      <c r="R75" s="145"/>
    </row>
    <row r="76" spans="1:19" s="6" customFormat="1" ht="9" customHeight="1">
      <c r="A76" s="160"/>
      <c r="B76" s="161"/>
      <c r="C76" s="162"/>
      <c r="D76" s="196"/>
      <c r="E76" s="161"/>
      <c r="F76" s="197"/>
      <c r="G76" s="164"/>
      <c r="H76" s="164"/>
      <c r="I76" s="198"/>
      <c r="J76" s="143" t="s">
        <v>150</v>
      </c>
      <c r="K76" s="137"/>
      <c r="L76" s="144"/>
      <c r="M76" s="137"/>
      <c r="N76" s="145"/>
      <c r="O76" s="150"/>
      <c r="P76" s="152"/>
      <c r="Q76" s="150"/>
      <c r="R76" s="153"/>
    </row>
    <row r="77" spans="1:19" s="6" customFormat="1" ht="9" customHeight="1">
      <c r="A77" s="163"/>
      <c r="B77" s="164"/>
      <c r="C77" s="159"/>
      <c r="D77" s="196"/>
      <c r="E77" s="158"/>
      <c r="F77" s="197"/>
      <c r="G77" s="164"/>
      <c r="H77" s="164"/>
      <c r="I77" s="198"/>
      <c r="J77" s="143"/>
      <c r="K77" s="137"/>
      <c r="L77" s="144"/>
      <c r="M77" s="137"/>
      <c r="N77" s="145"/>
      <c r="O77" s="146" t="s">
        <v>155</v>
      </c>
      <c r="P77" s="147"/>
      <c r="Q77" s="147"/>
      <c r="R77" s="148"/>
    </row>
    <row r="78" spans="1:19" s="6" customFormat="1" ht="9" customHeight="1">
      <c r="A78" s="163"/>
      <c r="B78" s="164"/>
      <c r="C78" s="165"/>
      <c r="D78" s="196"/>
      <c r="E78" s="36"/>
      <c r="F78" s="197"/>
      <c r="G78" s="164"/>
      <c r="H78" s="164"/>
      <c r="I78" s="198"/>
      <c r="J78" s="143" t="s">
        <v>152</v>
      </c>
      <c r="K78" s="137"/>
      <c r="L78" s="144"/>
      <c r="M78" s="137"/>
      <c r="N78" s="145"/>
      <c r="O78" s="137"/>
      <c r="P78" s="144"/>
      <c r="Q78" s="137"/>
      <c r="R78" s="145"/>
    </row>
    <row r="79" spans="1:19" s="6" customFormat="1" ht="9" customHeight="1">
      <c r="A79" s="166"/>
      <c r="B79" s="167"/>
      <c r="C79" s="168"/>
      <c r="D79" s="199"/>
      <c r="E79" s="200"/>
      <c r="F79" s="201"/>
      <c r="G79" s="167"/>
      <c r="H79" s="167"/>
      <c r="I79" s="202"/>
      <c r="J79" s="173"/>
      <c r="K79" s="150"/>
      <c r="L79" s="152"/>
      <c r="M79" s="150"/>
      <c r="N79" s="153"/>
      <c r="O79" s="150">
        <f>R4</f>
        <v>0</v>
      </c>
      <c r="P79" s="152"/>
      <c r="Q79" s="150"/>
      <c r="R79" s="190">
        <f>MIN(4,'1D ELO'!$P$5)</f>
        <v>0</v>
      </c>
    </row>
    <row r="80" spans="1:19" ht="15.75" customHeight="1"/>
    <row r="81" ht="9" customHeight="1"/>
  </sheetData>
  <mergeCells count="1">
    <mergeCell ref="A4:C4"/>
  </mergeCells>
  <dataValidations count="1">
    <dataValidation type="list" allowBlank="1" showInputMessage="1" sqref="I10 K14 I18 M22 I26 K30 I34 O38:O68" xr:uid="{00000000-0002-0000-16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278530"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t="s">
        <v>234</v>
      </c>
      <c r="R1" s="13"/>
    </row>
    <row r="2" spans="1:21">
      <c r="A2" s="16" t="s">
        <v>99</v>
      </c>
      <c r="B2" s="17"/>
      <c r="C2" s="17"/>
      <c r="D2" s="17"/>
      <c r="E2" s="17"/>
      <c r="F2" s="17">
        <f>Altalanos!$A$8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347</v>
      </c>
      <c r="D5" s="37" t="s">
        <v>166</v>
      </c>
      <c r="E5" s="188" t="s">
        <v>339</v>
      </c>
      <c r="F5" s="38" t="s">
        <v>167</v>
      </c>
      <c r="G5" s="38" t="s">
        <v>114</v>
      </c>
      <c r="H5" s="38"/>
      <c r="I5" s="38" t="s">
        <v>115</v>
      </c>
      <c r="J5" s="38"/>
      <c r="K5" s="37" t="s">
        <v>168</v>
      </c>
      <c r="L5" s="39"/>
      <c r="M5" s="37" t="s">
        <v>235</v>
      </c>
      <c r="N5" s="39"/>
      <c r="O5" s="37" t="s">
        <v>169</v>
      </c>
      <c r="P5" s="39"/>
      <c r="Q5" s="37" t="s">
        <v>356</v>
      </c>
      <c r="R5" s="40"/>
    </row>
    <row r="6" spans="1:21" s="4" customFormat="1" ht="12.7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ELO'!$A$7:$P$23,14))</f>
        <v/>
      </c>
      <c r="C7" s="47" t="str">
        <f>IF($D7="","",VLOOKUP($D7,'1D ELO'!$A$7:$P$33,15))</f>
        <v/>
      </c>
      <c r="D7" s="48"/>
      <c r="E7" s="49" t="str">
        <f>UPPER(IF($D7="","",VLOOKUP($D7,'1D ELO'!$A$7:$P$33,5)))</f>
        <v/>
      </c>
      <c r="F7" s="50" t="str">
        <f>UPPER(IF($D7="","",VLOOKUP($D7,'1D ELO'!$A$7:$P$33,2)))</f>
        <v/>
      </c>
      <c r="G7" s="50" t="str">
        <f>IF($D7="","",VLOOKUP($D7,'1D ELO'!$A$7:$P$33,3))</f>
        <v/>
      </c>
      <c r="H7" s="51"/>
      <c r="I7" s="50" t="str">
        <f>IF($D7="","",VLOOKUP($D7,'1D ELO'!$A$7:$P$33,4))</f>
        <v/>
      </c>
      <c r="J7" s="52"/>
      <c r="K7" s="53"/>
      <c r="L7" s="54"/>
      <c r="M7" s="53"/>
      <c r="N7" s="54"/>
      <c r="O7" s="53"/>
      <c r="P7" s="54"/>
      <c r="Q7" s="53"/>
      <c r="R7" s="62"/>
      <c r="S7" s="56"/>
      <c r="U7" s="57" t="e">
        <f>#REF!</f>
        <v>#REF!</v>
      </c>
    </row>
    <row r="8" spans="1:21" s="5" customFormat="1" ht="9.6" customHeight="1">
      <c r="A8" s="58"/>
      <c r="B8" s="59"/>
      <c r="C8" s="59"/>
      <c r="D8" s="59"/>
      <c r="E8" s="49" t="str">
        <f>UPPER(IF($D7="","",VLOOKUP($D7,'1D ELO'!$A$7:$P$33,11)))</f>
        <v/>
      </c>
      <c r="F8" s="50" t="str">
        <f>UPPER(IF($D7="","",VLOOKUP($D7,'1D ELO'!$A$7:$P$33,8)))</f>
        <v/>
      </c>
      <c r="G8" s="50" t="str">
        <f>IF($D7="","",VLOOKUP($D7,'1D ELO'!$A$7:$P$33,9))</f>
        <v/>
      </c>
      <c r="H8" s="51"/>
      <c r="I8" s="50" t="str">
        <f>IF($D7="","",VLOOKUP($D7,'1D ELO'!$A$7:$P$33,10))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ELO'!$A$7:$P$23,14))</f>
        <v/>
      </c>
      <c r="C11" s="47" t="str">
        <f>IF($D11="","",VLOOKUP($D11,'1D ELO'!$A$7:$P$33,15))</f>
        <v/>
      </c>
      <c r="D11" s="48"/>
      <c r="E11" s="76" t="str">
        <f>UPPER(IF($D11="","",VLOOKUP($D11,'1D ELO'!$A$7:$P$33,5)))</f>
        <v/>
      </c>
      <c r="F11" s="77" t="str">
        <f>UPPER(IF($D11="","",VLOOKUP($D11,'1D ELO'!$A$7:$P$33,2)))</f>
        <v/>
      </c>
      <c r="G11" s="77" t="str">
        <f>IF($D11="","",VLOOKUP($D11,'1D ELO'!$A$7:$P$33,3))</f>
        <v/>
      </c>
      <c r="H11" s="78"/>
      <c r="I11" s="77" t="str">
        <f>IF($D11="","",VLOOKUP($D11,'1D ELO'!$A$7:$P$33,4))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ELO'!$A$7:$P$33,11)))</f>
        <v/>
      </c>
      <c r="F12" s="77" t="str">
        <f>UPPER(IF($D11="","",VLOOKUP($D11,'1D ELO'!$A$7:$P$33,8)))</f>
        <v/>
      </c>
      <c r="G12" s="77" t="str">
        <f>IF($D11="","",VLOOKUP($D11,'1D ELO'!$A$7:$P$33,9))</f>
        <v/>
      </c>
      <c r="H12" s="78"/>
      <c r="I12" s="77" t="str">
        <f>IF($D11="","",VLOOKUP($D11,'1D ELO'!$A$7:$P$33,10))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ELO'!$A$7:$P$23,14))</f>
        <v/>
      </c>
      <c r="C15" s="47" t="str">
        <f>IF($D15="","",VLOOKUP($D15,'1D ELO'!$A$7:$P$33,15))</f>
        <v/>
      </c>
      <c r="D15" s="48"/>
      <c r="E15" s="76" t="str">
        <f>UPPER(IF($D15="","",VLOOKUP($D15,'1D ELO'!$A$7:$P$33,5)))</f>
        <v/>
      </c>
      <c r="F15" s="77" t="str">
        <f>UPPER(IF($D15="","",VLOOKUP($D15,'1D ELO'!$A$7:$P$33,2)))</f>
        <v/>
      </c>
      <c r="G15" s="77" t="str">
        <f>IF($D15="","",VLOOKUP($D15,'1D ELO'!$A$7:$P$33,3))</f>
        <v/>
      </c>
      <c r="H15" s="78"/>
      <c r="I15" s="77" t="str">
        <f>IF($D15="","",VLOOKUP($D15,'1D ELO'!$A$7:$P$33,4))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ELO'!$A$7:$P$33,11)))</f>
        <v/>
      </c>
      <c r="F16" s="77" t="str">
        <f>UPPER(IF($D15="","",VLOOKUP($D15,'1D ELO'!$A$7:$P$33,8)))</f>
        <v/>
      </c>
      <c r="G16" s="77" t="str">
        <f>IF($D15="","",VLOOKUP($D15,'1D ELO'!$A$7:$P$33,9))</f>
        <v/>
      </c>
      <c r="H16" s="78"/>
      <c r="I16" s="77" t="str">
        <f>IF($D15="","",VLOOKUP($D15,'1D ELO'!$A$7:$P$33,10))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ELO'!$A$7:$P$23,14))</f>
        <v/>
      </c>
      <c r="C19" s="47" t="str">
        <f>IF($D19="","",VLOOKUP($D19,'1D ELO'!$A$7:$P$33,15))</f>
        <v/>
      </c>
      <c r="D19" s="48"/>
      <c r="E19" s="76" t="str">
        <f>UPPER(IF($D19="","",VLOOKUP($D19,'1D ELO'!$A$7:$P$33,5)))</f>
        <v/>
      </c>
      <c r="F19" s="77" t="str">
        <f>UPPER(IF($D19="","",VLOOKUP($D19,'1D ELO'!$A$7:$P$33,2)))</f>
        <v/>
      </c>
      <c r="G19" s="77" t="str">
        <f>IF($D19="","",VLOOKUP($D19,'1D ELO'!$A$7:$P$33,3))</f>
        <v/>
      </c>
      <c r="H19" s="78"/>
      <c r="I19" s="77" t="str">
        <f>IF($D19="","",VLOOKUP($D19,'1D ELO'!$A$7:$P$33,4))</f>
        <v/>
      </c>
      <c r="J19" s="79"/>
      <c r="K19" s="53"/>
      <c r="L19" s="54"/>
      <c r="M19" s="81"/>
      <c r="N19" s="90"/>
      <c r="O19" s="53"/>
      <c r="P19" s="54"/>
      <c r="Q19" s="53"/>
      <c r="R19" s="62"/>
      <c r="S19" s="56"/>
    </row>
    <row r="20" spans="1:19" s="5" customFormat="1" ht="9.6" customHeight="1">
      <c r="A20" s="58"/>
      <c r="B20" s="59"/>
      <c r="C20" s="59"/>
      <c r="D20" s="59"/>
      <c r="E20" s="76" t="str">
        <f>UPPER(IF($D19="","",VLOOKUP($D19,'1D ELO'!$A$7:$P$33,11)))</f>
        <v/>
      </c>
      <c r="F20" s="77" t="str">
        <f>UPPER(IF($D19="","",VLOOKUP($D19,'1D ELO'!$A$7:$P$33,8)))</f>
        <v/>
      </c>
      <c r="G20" s="77" t="str">
        <f>IF($D19="","",VLOOKUP($D19,'1D ELO'!$A$7:$P$33,9))</f>
        <v/>
      </c>
      <c r="H20" s="78"/>
      <c r="I20" s="77" t="str">
        <f>IF($D19="","",VLOOKUP($D19,'1D ELO'!$A$7:$P$33,10))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65"/>
      <c r="F22" s="66"/>
      <c r="G22" s="66"/>
      <c r="I22" s="66"/>
      <c r="J22" s="86"/>
      <c r="K22" s="53"/>
      <c r="L22" s="54"/>
      <c r="M22" s="87" t="s">
        <v>173</v>
      </c>
      <c r="N22" s="73"/>
      <c r="O22" s="74" t="str">
        <f>UPPER(IF(OR(N22="a",N22="as"),M14,IF(OR(N22="b",N22="bs"),M30,)))</f>
        <v/>
      </c>
      <c r="P22" s="75"/>
      <c r="Q22" s="53"/>
      <c r="R22" s="62"/>
      <c r="S22" s="56"/>
    </row>
    <row r="23" spans="1:19" s="5" customFormat="1" ht="9.6" customHeight="1">
      <c r="A23" s="46">
        <v>5</v>
      </c>
      <c r="B23" s="47" t="str">
        <f>IF($D23="","",VLOOKUP($D23,'1D ELO'!$A$7:$P$23,14))</f>
        <v/>
      </c>
      <c r="C23" s="47" t="str">
        <f>IF($D23="","",VLOOKUP($D23,'1D ELO'!$A$7:$P$33,15))</f>
        <v/>
      </c>
      <c r="D23" s="48"/>
      <c r="E23" s="49" t="str">
        <f>UPPER(IF($D23="","",VLOOKUP($D23,'1D ELO'!$A$7:$P$33,5)))</f>
        <v/>
      </c>
      <c r="F23" s="50" t="str">
        <f>UPPER(IF($D23="","",VLOOKUP($D23,'1D ELO'!$A$7:$P$33,2)))</f>
        <v/>
      </c>
      <c r="G23" s="50" t="str">
        <f>IF($D23="","",VLOOKUP($D23,'1D ELO'!$A$7:$P$33,3))</f>
        <v/>
      </c>
      <c r="H23" s="51"/>
      <c r="I23" s="50" t="str">
        <f>IF($D23="","",VLOOKUP($D23,'1D ELO'!$A$7:$P$33,4))</f>
        <v/>
      </c>
      <c r="J23" s="52"/>
      <c r="K23" s="53"/>
      <c r="L23" s="54"/>
      <c r="M23" s="53"/>
      <c r="N23" s="80"/>
      <c r="O23" s="53"/>
      <c r="P23" s="80"/>
      <c r="Q23" s="53"/>
      <c r="R23" s="62"/>
      <c r="S23" s="56"/>
    </row>
    <row r="24" spans="1:19" s="5" customFormat="1" ht="9.6" customHeight="1">
      <c r="A24" s="58"/>
      <c r="B24" s="59"/>
      <c r="C24" s="59"/>
      <c r="D24" s="59"/>
      <c r="E24" s="92" t="str">
        <f>UPPER(IF($D23="","",VLOOKUP($D23,'1D ELO'!$A$7:$P$33,11)))</f>
        <v/>
      </c>
      <c r="F24" s="93" t="str">
        <f>UPPER(IF($D23="","",VLOOKUP($D23,'1D ELO'!$A$7:$P$33,8)))</f>
        <v/>
      </c>
      <c r="G24" s="93" t="str">
        <f>IF($D23="","",VLOOKUP($D23,'1D ELO'!$A$7:$P$33,9))</f>
        <v/>
      </c>
      <c r="H24" s="94"/>
      <c r="I24" s="93" t="str">
        <f>IF($D23="","",VLOOKUP($D23,'1D ELO'!$A$7:$P$33,10))</f>
        <v/>
      </c>
      <c r="J24" s="60"/>
      <c r="K24" s="61" t="str">
        <f>IF(J24="a",F23,IF(J24="b",F25,""))</f>
        <v/>
      </c>
      <c r="L24" s="54"/>
      <c r="M24" s="53"/>
      <c r="N24" s="80"/>
      <c r="O24" s="53"/>
      <c r="P24" s="80"/>
      <c r="Q24" s="53"/>
      <c r="R24" s="62"/>
      <c r="S24" s="56"/>
    </row>
    <row r="25" spans="1:19" s="5" customFormat="1" ht="9.6" customHeight="1">
      <c r="A25" s="58"/>
      <c r="B25" s="64"/>
      <c r="C25" s="64"/>
      <c r="D25" s="64"/>
      <c r="E25" s="65"/>
      <c r="F25" s="66"/>
      <c r="G25" s="66"/>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ELO'!$A$7:$P$23,14))</f>
        <v/>
      </c>
      <c r="C27" s="47" t="str">
        <f>IF($D27="","",VLOOKUP($D27,'1D ELO'!$A$7:$P$33,15))</f>
        <v/>
      </c>
      <c r="D27" s="48"/>
      <c r="E27" s="76" t="str">
        <f>UPPER(IF($D27="","",VLOOKUP($D27,'1D ELO'!$A$7:$P$33,5)))</f>
        <v/>
      </c>
      <c r="F27" s="77" t="str">
        <f>UPPER(IF($D27="","",VLOOKUP($D27,'1D ELO'!$A$7:$P$33,2)))</f>
        <v/>
      </c>
      <c r="G27" s="77" t="str">
        <f>IF($D27="","",VLOOKUP($D27,'1D ELO'!$A$7:$P$33,3))</f>
        <v/>
      </c>
      <c r="H27" s="78"/>
      <c r="I27" s="77" t="str">
        <f>IF($D27="","",VLOOKUP($D27,'1D ELO'!$A$7:$P$33,4))</f>
        <v/>
      </c>
      <c r="J27" s="79"/>
      <c r="K27" s="53"/>
      <c r="L27" s="80"/>
      <c r="M27" s="81"/>
      <c r="N27" s="90"/>
      <c r="O27" s="53"/>
      <c r="P27" s="80"/>
      <c r="Q27" s="53"/>
      <c r="R27" s="62"/>
      <c r="S27" s="56"/>
    </row>
    <row r="28" spans="1:19" s="5" customFormat="1" ht="9.6" customHeight="1">
      <c r="A28" s="58"/>
      <c r="B28" s="59"/>
      <c r="C28" s="59"/>
      <c r="D28" s="59"/>
      <c r="E28" s="76" t="str">
        <f>UPPER(IF($D27="","",VLOOKUP($D27,'1D ELO'!$A$7:$P$33,11)))</f>
        <v/>
      </c>
      <c r="F28" s="77" t="str">
        <f>UPPER(IF($D27="","",VLOOKUP($D27,'1D ELO'!$A$7:$P$33,8)))</f>
        <v/>
      </c>
      <c r="G28" s="77" t="str">
        <f>IF($D27="","",VLOOKUP($D27,'1D ELO'!$A$7:$P$33,9))</f>
        <v/>
      </c>
      <c r="H28" s="78"/>
      <c r="I28" s="77" t="str">
        <f>IF($D27="","",VLOOKUP($D27,'1D ELO'!$A$7:$P$33,10))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ELO'!$A$7:$P$23,14))</f>
        <v/>
      </c>
      <c r="C31" s="47" t="str">
        <f>IF($D31="","",VLOOKUP($D31,'1D ELO'!$A$7:$P$33,15))</f>
        <v/>
      </c>
      <c r="D31" s="48"/>
      <c r="E31" s="76" t="str">
        <f>UPPER(IF($D31="","",VLOOKUP($D31,'1D ELO'!$A$7:$P$33,5)))</f>
        <v/>
      </c>
      <c r="F31" s="77" t="str">
        <f>UPPER(IF($D31="","",VLOOKUP($D31,'1D ELO'!$A$7:$P$33,2)))</f>
        <v/>
      </c>
      <c r="G31" s="77" t="str">
        <f>IF($D31="","",VLOOKUP($D31,'1D ELO'!$A$7:$P$33,3))</f>
        <v/>
      </c>
      <c r="H31" s="78"/>
      <c r="I31" s="77" t="str">
        <f>IF($D31="","",VLOOKUP($D31,'1D ELO'!$A$7:$P$33,4))</f>
        <v/>
      </c>
      <c r="J31" s="52"/>
      <c r="K31" s="53"/>
      <c r="L31" s="80"/>
      <c r="M31" s="53"/>
      <c r="N31" s="54"/>
      <c r="O31" s="81"/>
      <c r="P31" s="80"/>
      <c r="Q31" s="53"/>
      <c r="R31" s="62"/>
      <c r="S31" s="56"/>
    </row>
    <row r="32" spans="1:19" s="5" customFormat="1" ht="9.6" customHeight="1">
      <c r="A32" s="58"/>
      <c r="B32" s="59"/>
      <c r="C32" s="59"/>
      <c r="D32" s="59"/>
      <c r="E32" s="76" t="str">
        <f>UPPER(IF($D31="","",VLOOKUP($D31,'1D ELO'!$A$7:$P$33,11)))</f>
        <v/>
      </c>
      <c r="F32" s="77" t="str">
        <f>UPPER(IF($D31="","",VLOOKUP($D31,'1D ELO'!$A$7:$P$33,8)))</f>
        <v/>
      </c>
      <c r="G32" s="77" t="str">
        <f>IF($D31="","",VLOOKUP($D31,'1D ELO'!$A$7:$P$33,9))</f>
        <v/>
      </c>
      <c r="H32" s="78"/>
      <c r="I32" s="77" t="str">
        <f>IF($D31="","",VLOOKUP($D31,'1D ELO'!$A$7:$P$33,10))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58">
        <v>8</v>
      </c>
      <c r="B35" s="47" t="str">
        <f>IF($D35="","",VLOOKUP($D35,'1D ELO'!$A$7:$P$23,14))</f>
        <v/>
      </c>
      <c r="C35" s="47" t="str">
        <f>IF($D35="","",VLOOKUP($D35,'1D ELO'!$A$7:$P$33,15))</f>
        <v/>
      </c>
      <c r="D35" s="48"/>
      <c r="E35" s="76" t="str">
        <f>UPPER(IF($D35="","",VLOOKUP($D35,'1D ELO'!$A$7:$P$33,5)))</f>
        <v/>
      </c>
      <c r="F35" s="77" t="str">
        <f>UPPER(IF($D35="","",VLOOKUP($D35,'1D ELO'!$A$7:$P$33,2)))</f>
        <v/>
      </c>
      <c r="G35" s="77" t="str">
        <f>IF($D35="","",VLOOKUP($D35,'1D ELO'!$A$7:$P$33,3))</f>
        <v/>
      </c>
      <c r="H35" s="78"/>
      <c r="I35" s="77" t="str">
        <f>IF($D35="","",VLOOKUP($D35,'1D ELO'!$A$7:$P$33,4))</f>
        <v/>
      </c>
      <c r="J35" s="79"/>
      <c r="K35" s="53"/>
      <c r="L35" s="54"/>
      <c r="M35" s="81"/>
      <c r="N35" s="69"/>
      <c r="O35" s="53"/>
      <c r="P35" s="80"/>
      <c r="Q35" s="53"/>
      <c r="R35" s="62"/>
      <c r="S35" s="56"/>
    </row>
    <row r="36" spans="1:19" s="5" customFormat="1" ht="9.6" customHeight="1">
      <c r="A36" s="58"/>
      <c r="B36" s="59"/>
      <c r="C36" s="59"/>
      <c r="D36" s="59"/>
      <c r="E36" s="76" t="str">
        <f>UPPER(IF($D35="","",VLOOKUP($D35,'1D ELO'!$A$7:$P$33,11)))</f>
        <v/>
      </c>
      <c r="F36" s="77" t="str">
        <f>UPPER(IF($D35="","",VLOOKUP($D35,'1D ELO'!$A$7:$P$33,8)))</f>
        <v/>
      </c>
      <c r="G36" s="77" t="str">
        <f>IF($D35="","",VLOOKUP($D35,'1D ELO'!$A$7:$P$33,9))</f>
        <v/>
      </c>
      <c r="H36" s="78"/>
      <c r="I36" s="77" t="str">
        <f>IF($D35="","",VLOOKUP($D35,'1D ELO'!$A$7:$P$33,10))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88">
        <v>9</v>
      </c>
      <c r="B39" s="47" t="str">
        <f>IF($D39="","",VLOOKUP($D39,'1D ELO'!$A$7:$P$23,14))</f>
        <v/>
      </c>
      <c r="C39" s="47" t="str">
        <f>IF($D39="","",VLOOKUP($D39,'1D ELO'!$A$7:$P$33,15))</f>
        <v/>
      </c>
      <c r="D39" s="48"/>
      <c r="E39" s="76" t="str">
        <f>UPPER(IF($D39="","",VLOOKUP($D39,'1D ELO'!$A$7:$P$33,5)))</f>
        <v/>
      </c>
      <c r="F39" s="77" t="str">
        <f>UPPER(IF($D39="","",VLOOKUP($D39,'1D ELO'!$A$7:$P$33,2)))</f>
        <v/>
      </c>
      <c r="G39" s="77" t="str">
        <f>IF($D39="","",VLOOKUP($D39,'1D ELO'!$A$7:$P$33,3))</f>
        <v/>
      </c>
      <c r="H39" s="78"/>
      <c r="I39" s="77" t="str">
        <f>IF($D39="","",VLOOKUP($D39,'1D ELO'!$A$7:$P$33,4))</f>
        <v/>
      </c>
      <c r="J39" s="52"/>
      <c r="K39" s="53"/>
      <c r="L39" s="54"/>
      <c r="M39" s="53"/>
      <c r="N39" s="54"/>
      <c r="O39" s="53"/>
      <c r="P39" s="80"/>
      <c r="Q39" s="81"/>
      <c r="R39" s="62"/>
      <c r="S39" s="56"/>
    </row>
    <row r="40" spans="1:19" s="5" customFormat="1" ht="9.6" customHeight="1">
      <c r="A40" s="58"/>
      <c r="B40" s="59"/>
      <c r="C40" s="59"/>
      <c r="D40" s="59"/>
      <c r="E40" s="76" t="str">
        <f>UPPER(IF($D39="","",VLOOKUP($D39,'1D ELO'!$A$7:$P$33,11)))</f>
        <v/>
      </c>
      <c r="F40" s="77" t="str">
        <f>UPPER(IF($D39="","",VLOOKUP($D39,'1D ELO'!$A$7:$P$33,8)))</f>
        <v/>
      </c>
      <c r="G40" s="77" t="str">
        <f>IF($D39="","",VLOOKUP($D39,'1D ELO'!$A$7:$P$33,9))</f>
        <v/>
      </c>
      <c r="H40" s="78"/>
      <c r="I40" s="77" t="str">
        <f>IF($D39="","",VLOOKUP($D39,'1D ELO'!$A$7:$P$33,10))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ELO'!$A$7:$P$23,14))</f>
        <v/>
      </c>
      <c r="C43" s="47" t="str">
        <f>IF($D43="","",VLOOKUP($D43,'1D ELO'!$A$7:$P$33,15))</f>
        <v/>
      </c>
      <c r="D43" s="48"/>
      <c r="E43" s="76" t="str">
        <f>UPPER(IF($D43="","",VLOOKUP($D43,'1D ELO'!$A$7:$P$33,5)))</f>
        <v/>
      </c>
      <c r="F43" s="77" t="str">
        <f>UPPER(IF($D43="","",VLOOKUP($D43,'1D ELO'!$A$7:$P$33,2)))</f>
        <v/>
      </c>
      <c r="G43" s="77" t="str">
        <f>IF($D43="","",VLOOKUP($D43,'1D ELO'!$A$7:$P$33,3))</f>
        <v/>
      </c>
      <c r="H43" s="78"/>
      <c r="I43" s="77" t="str">
        <f>IF($D43="","",VLOOKUP($D43,'1D ELO'!$A$7:$P$33,4))</f>
        <v/>
      </c>
      <c r="J43" s="79"/>
      <c r="K43" s="53"/>
      <c r="L43" s="80"/>
      <c r="M43" s="81"/>
      <c r="N43" s="69"/>
      <c r="O43" s="53"/>
      <c r="P43" s="80"/>
      <c r="Q43" s="53"/>
      <c r="R43" s="62"/>
      <c r="S43" s="56"/>
    </row>
    <row r="44" spans="1:19" s="5" customFormat="1" ht="9.6" customHeight="1">
      <c r="A44" s="58"/>
      <c r="B44" s="59"/>
      <c r="C44" s="59"/>
      <c r="D44" s="59"/>
      <c r="E44" s="76" t="str">
        <f>UPPER(IF($D43="","",VLOOKUP($D43,'1D ELO'!$A$7:$P$33,11)))</f>
        <v/>
      </c>
      <c r="F44" s="77" t="str">
        <f>UPPER(IF($D43="","",VLOOKUP($D43,'1D ELO'!$A$7:$P$33,8)))</f>
        <v/>
      </c>
      <c r="G44" s="77" t="str">
        <f>IF($D43="","",VLOOKUP($D43,'1D ELO'!$A$7:$P$33,9))</f>
        <v/>
      </c>
      <c r="H44" s="78"/>
      <c r="I44" s="77" t="str">
        <f>IF($D43="","",VLOOKUP($D43,'1D ELO'!$A$7:$P$33,10))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ELO'!$A$7:$P$23,14))</f>
        <v/>
      </c>
      <c r="C47" s="47" t="str">
        <f>IF($D47="","",VLOOKUP($D47,'1D ELO'!$A$7:$P$33,15))</f>
        <v/>
      </c>
      <c r="D47" s="48"/>
      <c r="E47" s="76" t="str">
        <f>UPPER(IF($D47="","",VLOOKUP($D47,'1D ELO'!$A$7:$P$33,5)))</f>
        <v/>
      </c>
      <c r="F47" s="77" t="str">
        <f>UPPER(IF($D47="","",VLOOKUP($D47,'1D ELO'!$A$7:$P$33,2)))</f>
        <v/>
      </c>
      <c r="G47" s="77" t="str">
        <f>IF($D47="","",VLOOKUP($D47,'1D ELO'!$A$7:$P$33,3))</f>
        <v/>
      </c>
      <c r="H47" s="78"/>
      <c r="I47" s="77" t="str">
        <f>IF($D47="","",VLOOKUP($D47,'1D ELO'!$A$7:$P$33,4))</f>
        <v/>
      </c>
      <c r="J47" s="52"/>
      <c r="K47" s="53"/>
      <c r="L47" s="80"/>
      <c r="M47" s="53"/>
      <c r="N47" s="80"/>
      <c r="O47" s="81"/>
      <c r="P47" s="80"/>
      <c r="Q47" s="53"/>
      <c r="R47" s="62"/>
      <c r="S47" s="56"/>
    </row>
    <row r="48" spans="1:19" s="5" customFormat="1" ht="9.6" customHeight="1">
      <c r="A48" s="58"/>
      <c r="B48" s="59"/>
      <c r="C48" s="59"/>
      <c r="D48" s="59"/>
      <c r="E48" s="76" t="str">
        <f>UPPER(IF($D47="","",VLOOKUP($D47,'1D ELO'!$A$7:$P$33,11)))</f>
        <v/>
      </c>
      <c r="F48" s="77" t="str">
        <f>UPPER(IF($D47="","",VLOOKUP($D47,'1D ELO'!$A$7:$P$33,8)))</f>
        <v/>
      </c>
      <c r="G48" s="77" t="str">
        <f>IF($D47="","",VLOOKUP($D47,'1D ELO'!$A$7:$P$33,9))</f>
        <v/>
      </c>
      <c r="H48" s="78"/>
      <c r="I48" s="77" t="str">
        <f>IF($D47="","",VLOOKUP($D47,'1D ELO'!$A$7:$P$33,10))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65"/>
      <c r="F50" s="66"/>
      <c r="G50" s="66"/>
      <c r="I50" s="87" t="s">
        <v>173</v>
      </c>
      <c r="J50" s="73"/>
      <c r="K50" s="74" t="str">
        <f>UPPER(IF(OR(J50="a",J50="as"),F48,IF(OR(J50="b",J50="bs"),F52,)))</f>
        <v/>
      </c>
      <c r="L50" s="60"/>
      <c r="M50" s="53"/>
      <c r="N50" s="80"/>
      <c r="O50" s="53"/>
      <c r="P50" s="80"/>
      <c r="Q50" s="53"/>
      <c r="R50" s="62"/>
      <c r="S50" s="56"/>
    </row>
    <row r="51" spans="1:19" s="5" customFormat="1" ht="9.6" customHeight="1">
      <c r="A51" s="107">
        <v>12</v>
      </c>
      <c r="B51" s="47" t="str">
        <f>IF($D51="","",VLOOKUP($D51,'1D ELO'!$A$7:$P$23,14))</f>
        <v/>
      </c>
      <c r="C51" s="47" t="str">
        <f>IF($D51="","",VLOOKUP($D51,'1D ELO'!$A$7:$P$33,15))</f>
        <v/>
      </c>
      <c r="D51" s="48"/>
      <c r="E51" s="49" t="str">
        <f>UPPER(IF($D51="","",VLOOKUP($D51,'1D ELO'!$A$7:$P$33,5)))</f>
        <v/>
      </c>
      <c r="F51" s="50" t="str">
        <f>UPPER(IF($D51="","",VLOOKUP($D51,'1D ELO'!$A$7:$P$33,2)))</f>
        <v/>
      </c>
      <c r="G51" s="50" t="str">
        <f>IF($D51="","",VLOOKUP($D51,'1D ELO'!$A$7:$P$33,3))</f>
        <v/>
      </c>
      <c r="H51" s="51"/>
      <c r="I51" s="50" t="str">
        <f>IF($D51="","",VLOOKUP($D51,'1D ELO'!$A$7:$P$33,4))</f>
        <v/>
      </c>
      <c r="J51" s="79"/>
      <c r="K51" s="53"/>
      <c r="L51" s="54"/>
      <c r="M51" s="81"/>
      <c r="N51" s="90"/>
      <c r="O51" s="53"/>
      <c r="P51" s="80"/>
      <c r="Q51" s="53"/>
      <c r="R51" s="62"/>
      <c r="S51" s="56"/>
    </row>
    <row r="52" spans="1:19" s="5" customFormat="1" ht="9.6" customHeight="1">
      <c r="A52" s="58"/>
      <c r="B52" s="59"/>
      <c r="C52" s="59"/>
      <c r="D52" s="59"/>
      <c r="E52" s="92" t="str">
        <f>UPPER(IF($D51="","",VLOOKUP($D51,'1D ELO'!$A$7:$P$33,11)))</f>
        <v/>
      </c>
      <c r="F52" s="93" t="str">
        <f>UPPER(IF($D51="","",VLOOKUP($D51,'1D ELO'!$A$7:$P$33,8)))</f>
        <v/>
      </c>
      <c r="G52" s="93" t="str">
        <f>IF($D51="","",VLOOKUP($D51,'1D ELO'!$A$7:$P$33,9))</f>
        <v/>
      </c>
      <c r="H52" s="94"/>
      <c r="I52" s="93" t="str">
        <f>IF($D51="","",VLOOKUP($D51,'1D ELO'!$A$7:$P$33,10))</f>
        <v/>
      </c>
      <c r="J52" s="60"/>
      <c r="K52" s="53"/>
      <c r="L52" s="54"/>
      <c r="M52" s="82"/>
      <c r="N52" s="91"/>
      <c r="O52" s="53"/>
      <c r="P52" s="80"/>
      <c r="Q52" s="53"/>
      <c r="R52" s="62"/>
      <c r="S52" s="56"/>
    </row>
    <row r="53" spans="1:19" s="5" customFormat="1" ht="9.6" customHeight="1">
      <c r="A53" s="58"/>
      <c r="B53" s="64"/>
      <c r="C53" s="64"/>
      <c r="D53" s="64"/>
      <c r="E53" s="65"/>
      <c r="F53" s="66"/>
      <c r="G53" s="66"/>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ELO'!$A$7:$P$23,14))</f>
        <v/>
      </c>
      <c r="C55" s="47" t="str">
        <f>IF($D55="","",VLOOKUP($D55,'1D ELO'!$A$7:$P$33,15))</f>
        <v/>
      </c>
      <c r="D55" s="48"/>
      <c r="E55" s="76" t="str">
        <f>UPPER(IF($D55="","",VLOOKUP($D55,'1D ELO'!$A$7:$P$33,5)))</f>
        <v/>
      </c>
      <c r="F55" s="77" t="str">
        <f>UPPER(IF($D55="","",VLOOKUP($D55,'1D ELO'!$A$7:$P$33,2)))</f>
        <v/>
      </c>
      <c r="G55" s="77" t="str">
        <f>IF($D55="","",VLOOKUP($D55,'1D ELO'!$A$7:$P$33,3))</f>
        <v/>
      </c>
      <c r="H55" s="78"/>
      <c r="I55" s="77" t="str">
        <f>IF($D55="","",VLOOKUP($D55,'1D ELO'!$A$7:$P$33,4))</f>
        <v/>
      </c>
      <c r="J55" s="52"/>
      <c r="K55" s="53"/>
      <c r="L55" s="54"/>
      <c r="M55" s="53"/>
      <c r="N55" s="80"/>
      <c r="O55" s="53"/>
      <c r="P55" s="54"/>
      <c r="Q55" s="53"/>
      <c r="R55" s="62"/>
      <c r="S55" s="56"/>
    </row>
    <row r="56" spans="1:19" s="5" customFormat="1" ht="9.6" customHeight="1">
      <c r="A56" s="58"/>
      <c r="B56" s="59"/>
      <c r="C56" s="59"/>
      <c r="D56" s="59"/>
      <c r="E56" s="76" t="str">
        <f>UPPER(IF($D55="","",VLOOKUP($D55,'1D ELO'!$A$7:$P$33,11)))</f>
        <v/>
      </c>
      <c r="F56" s="77" t="str">
        <f>UPPER(IF($D55="","",VLOOKUP($D55,'1D ELO'!$A$7:$P$33,8)))</f>
        <v/>
      </c>
      <c r="G56" s="77" t="str">
        <f>IF($D55="","",VLOOKUP($D55,'1D ELO'!$A$7:$P$33,9))</f>
        <v/>
      </c>
      <c r="H56" s="78"/>
      <c r="I56" s="77" t="str">
        <f>IF($D55="","",VLOOKUP($D55,'1D ELO'!$A$7:$P$33,10))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ELO'!$A$7:$P$23,14))</f>
        <v/>
      </c>
      <c r="C59" s="47" t="str">
        <f>IF($D59="","",VLOOKUP($D59,'1D ELO'!$A$7:$P$33,15))</f>
        <v/>
      </c>
      <c r="D59" s="48"/>
      <c r="E59" s="76" t="str">
        <f>UPPER(IF($D59="","",VLOOKUP($D59,'1D ELO'!$A$7:$P$33,5)))</f>
        <v/>
      </c>
      <c r="F59" s="77" t="str">
        <f>UPPER(IF($D59="","",VLOOKUP($D59,'1D ELO'!$A$7:$P$33,2)))</f>
        <v/>
      </c>
      <c r="G59" s="77" t="str">
        <f>IF($D59="","",VLOOKUP($D59,'1D ELO'!$A$7:$P$33,3))</f>
        <v/>
      </c>
      <c r="H59" s="78"/>
      <c r="I59" s="77" t="str">
        <f>IF($D59="","",VLOOKUP($D59,'1D ELO'!$A$7:$P$33,4))</f>
        <v/>
      </c>
      <c r="J59" s="79"/>
      <c r="K59" s="53"/>
      <c r="L59" s="80"/>
      <c r="M59" s="81"/>
      <c r="N59" s="90"/>
      <c r="O59" s="53"/>
      <c r="P59" s="54"/>
      <c r="Q59" s="53"/>
      <c r="R59" s="62"/>
      <c r="S59" s="56"/>
    </row>
    <row r="60" spans="1:19" s="5" customFormat="1" ht="9.6" customHeight="1">
      <c r="A60" s="58"/>
      <c r="B60" s="59"/>
      <c r="C60" s="59"/>
      <c r="D60" s="59"/>
      <c r="E60" s="76" t="str">
        <f>UPPER(IF($D59="","",VLOOKUP($D59,'1D ELO'!$A$7:$P$33,11)))</f>
        <v/>
      </c>
      <c r="F60" s="77" t="str">
        <f>UPPER(IF($D59="","",VLOOKUP($D59,'1D ELO'!$A$7:$P$33,8)))</f>
        <v/>
      </c>
      <c r="G60" s="77" t="str">
        <f>IF($D59="","",VLOOKUP($D59,'1D ELO'!$A$7:$P$33,9))</f>
        <v/>
      </c>
      <c r="H60" s="78"/>
      <c r="I60" s="77" t="str">
        <f>IF($D59="","",VLOOKUP($D59,'1D ELO'!$A$7:$P$33,10))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ELO'!$A$7:$P$23,14))</f>
        <v/>
      </c>
      <c r="C63" s="47" t="str">
        <f>IF($D63="","",VLOOKUP($D63,'1D ELO'!$A$7:$P$33,15))</f>
        <v/>
      </c>
      <c r="D63" s="48"/>
      <c r="E63" s="76" t="str">
        <f>UPPER(IF($D63="","",VLOOKUP($D63,'1D ELO'!$A$7:$P$33,5)))</f>
        <v/>
      </c>
      <c r="F63" s="77" t="str">
        <f>UPPER(IF($D63="","",VLOOKUP($D63,'1D ELO'!$A$7:$P$33,2)))</f>
        <v/>
      </c>
      <c r="G63" s="77" t="str">
        <f>IF($D63="","",VLOOKUP($D63,'1D ELO'!$A$7:$P$33,3))</f>
        <v/>
      </c>
      <c r="H63" s="78"/>
      <c r="I63" s="77" t="str">
        <f>IF($D63="","",VLOOKUP($D63,'1D ELO'!$A$7:$P$33,4))</f>
        <v/>
      </c>
      <c r="J63" s="52"/>
      <c r="K63" s="53"/>
      <c r="L63" s="80"/>
      <c r="M63" s="53"/>
      <c r="N63" s="54"/>
      <c r="O63" s="81"/>
      <c r="P63" s="54"/>
      <c r="Q63" s="53"/>
      <c r="R63" s="62"/>
      <c r="S63" s="56"/>
    </row>
    <row r="64" spans="1:19" s="5" customFormat="1" ht="9.6" customHeight="1">
      <c r="A64" s="58"/>
      <c r="B64" s="59"/>
      <c r="C64" s="59"/>
      <c r="D64" s="59"/>
      <c r="E64" s="76" t="str">
        <f>UPPER(IF($D63="","",VLOOKUP($D63,'1D ELO'!$A$7:$P$33,11)))</f>
        <v/>
      </c>
      <c r="F64" s="77" t="str">
        <f>UPPER(IF($D63="","",VLOOKUP($D63,'1D ELO'!$A$7:$P$33,8)))</f>
        <v/>
      </c>
      <c r="G64" s="77" t="str">
        <f>IF($D63="","",VLOOKUP($D63,'1D ELO'!$A$7:$P$33,9))</f>
        <v/>
      </c>
      <c r="H64" s="78"/>
      <c r="I64" s="77" t="str">
        <f>IF($D63="","",VLOOKUP($D63,'1D ELO'!$A$7:$P$33,10))</f>
        <v/>
      </c>
      <c r="J64" s="60"/>
      <c r="K64" s="61" t="str">
        <f>IF(J64="a",F63,IF(J64="b",F65,""))</f>
        <v/>
      </c>
      <c r="L64" s="80"/>
      <c r="M64" s="53"/>
      <c r="N64" s="54"/>
      <c r="O64" s="53"/>
      <c r="P64" s="54"/>
      <c r="Q64" s="53"/>
      <c r="R64" s="62"/>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53"/>
      <c r="P65" s="54"/>
      <c r="Q65" s="53"/>
      <c r="R65" s="62"/>
      <c r="S65" s="56"/>
    </row>
    <row r="66" spans="1:19" s="5" customFormat="1" ht="9.6" customHeight="1">
      <c r="A66" s="58"/>
      <c r="B66" s="64"/>
      <c r="C66" s="64"/>
      <c r="D66" s="64"/>
      <c r="E66" s="65"/>
      <c r="F66" s="53"/>
      <c r="G66" s="53"/>
      <c r="I66" s="87" t="s">
        <v>173</v>
      </c>
      <c r="J66" s="73"/>
      <c r="K66" s="74" t="str">
        <f>UPPER(IF(OR(J66="a",J66="as"),F64,IF(OR(J66="b",J66="bs"),F68,)))</f>
        <v/>
      </c>
      <c r="L66" s="60"/>
      <c r="M66" s="53"/>
      <c r="N66" s="54"/>
      <c r="O66" s="53"/>
      <c r="P66" s="54"/>
      <c r="Q66" s="53"/>
      <c r="R66" s="62"/>
      <c r="S66" s="56"/>
    </row>
    <row r="67" spans="1:19" s="5" customFormat="1" ht="9.6" customHeight="1">
      <c r="A67" s="107">
        <v>16</v>
      </c>
      <c r="B67" s="47" t="str">
        <f>IF($D67="","",VLOOKUP($D67,'1D ELO'!$A$7:$P$23,14))</f>
        <v/>
      </c>
      <c r="C67" s="47" t="str">
        <f>IF($D67="","",VLOOKUP($D67,'1D ELO'!$A$7:$P$33,15))</f>
        <v/>
      </c>
      <c r="D67" s="48"/>
      <c r="E67" s="49" t="str">
        <f>UPPER(IF($D67="","",VLOOKUP($D67,'1D ELO'!$A$7:$P$33,5)))</f>
        <v/>
      </c>
      <c r="F67" s="50" t="str">
        <f>UPPER(IF($D67="","",VLOOKUP($D67,'1D ELO'!$A$7:$P$33,2)))</f>
        <v/>
      </c>
      <c r="G67" s="50" t="str">
        <f>IF($D67="","",VLOOKUP($D67,'1D ELO'!$A$7:$P$33,3))</f>
        <v/>
      </c>
      <c r="H67" s="51"/>
      <c r="I67" s="50" t="str">
        <f>IF($D67="","",VLOOKUP($D67,'1D ELO'!$A$7:$P$33,4))</f>
        <v/>
      </c>
      <c r="J67" s="79"/>
      <c r="K67" s="53"/>
      <c r="L67" s="54"/>
      <c r="M67" s="81"/>
      <c r="N67" s="69"/>
      <c r="O67" s="53"/>
      <c r="P67" s="54"/>
      <c r="Q67" s="53"/>
      <c r="R67" s="62"/>
      <c r="S67" s="56"/>
    </row>
    <row r="68" spans="1:19" s="5" customFormat="1" ht="9.6" customHeight="1">
      <c r="A68" s="58"/>
      <c r="B68" s="59"/>
      <c r="C68" s="59"/>
      <c r="D68" s="59"/>
      <c r="E68" s="92" t="str">
        <f>UPPER(IF($D67="","",VLOOKUP($D67,'1D ELO'!$A$7:$P$33,11)))</f>
        <v/>
      </c>
      <c r="F68" s="93" t="str">
        <f>UPPER(IF($D67="","",VLOOKUP($D67,'1D ELO'!$A$7:$P$33,8)))</f>
        <v/>
      </c>
      <c r="G68" s="93" t="str">
        <f>IF($D67="","",VLOOKUP($D67,'1D ELO'!$A$7:$P$33,9))</f>
        <v/>
      </c>
      <c r="H68" s="94"/>
      <c r="I68" s="93" t="str">
        <f>IF($D67="","",VLOOKUP($D67,'1D ELO'!$A$7:$P$33,10))</f>
        <v/>
      </c>
      <c r="J68" s="60"/>
      <c r="K68" s="53"/>
      <c r="L68" s="54"/>
      <c r="M68" s="82"/>
      <c r="N68" s="83"/>
      <c r="O68" s="53"/>
      <c r="P68" s="54"/>
      <c r="Q68" s="53"/>
      <c r="R68" s="62"/>
      <c r="S68" s="56"/>
    </row>
    <row r="69" spans="1:19" s="5" customFormat="1" ht="9.6" customHeight="1">
      <c r="A69" s="112"/>
      <c r="B69" s="113"/>
      <c r="C69" s="113"/>
      <c r="D69" s="114"/>
      <c r="E69" s="114"/>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4"/>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8"/>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39"/>
      <c r="F72" s="140">
        <f>IF(D72&gt;$R$79,,UPPER(VLOOKUP(D72,'1D ELO'!$A$7:$L$23,2)))</f>
        <v>0</v>
      </c>
      <c r="G72" s="185"/>
      <c r="H72" s="185"/>
      <c r="I72" s="142"/>
      <c r="J72" s="143" t="s">
        <v>146</v>
      </c>
      <c r="K72" s="137"/>
      <c r="L72" s="144"/>
      <c r="M72" s="137"/>
      <c r="N72" s="145"/>
      <c r="O72" s="146" t="s">
        <v>354</v>
      </c>
      <c r="P72" s="147"/>
      <c r="Q72" s="147"/>
      <c r="R72" s="148"/>
    </row>
    <row r="73" spans="1:19" s="6" customFormat="1" ht="9" customHeight="1">
      <c r="A73" s="149" t="s">
        <v>148</v>
      </c>
      <c r="B73" s="150"/>
      <c r="C73" s="151"/>
      <c r="D73" s="139"/>
      <c r="E73" s="139"/>
      <c r="F73" s="140">
        <f>IF(D72&gt;$R$79,,UPPER(VLOOKUP(D72,'1D ELO'!$A$7:$L$23,8)))</f>
        <v>0</v>
      </c>
      <c r="G73" s="185"/>
      <c r="H73" s="185"/>
      <c r="I73" s="142"/>
      <c r="J73" s="143"/>
      <c r="K73" s="137"/>
      <c r="L73" s="144"/>
      <c r="M73" s="137"/>
      <c r="N73" s="145"/>
      <c r="O73" s="150"/>
      <c r="P73" s="152"/>
      <c r="Q73" s="150"/>
      <c r="R73" s="153"/>
    </row>
    <row r="74" spans="1:19" s="6" customFormat="1" ht="9" customHeight="1">
      <c r="A74" s="154"/>
      <c r="B74" s="155"/>
      <c r="C74" s="156"/>
      <c r="D74" s="139">
        <v>2</v>
      </c>
      <c r="E74" s="139"/>
      <c r="F74" s="140">
        <f>IF(D74&gt;$R$79,,UPPER(VLOOKUP(D74,'1D ELO'!$A$7:$L$23,2)))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ELO'!$A$7:$L$23,8)))</f>
        <v>0</v>
      </c>
      <c r="G75" s="185"/>
      <c r="H75" s="185"/>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ELO'!$A$7:$L$23,2)))</f>
        <v>0</v>
      </c>
      <c r="G76" s="185"/>
      <c r="H76" s="185"/>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ELO'!$A$7:$L$23,8)))</f>
        <v>0</v>
      </c>
      <c r="G77" s="185"/>
      <c r="H77" s="185"/>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ELO'!$A$7:$L$23,2)))</f>
        <v>0</v>
      </c>
      <c r="G78" s="185"/>
      <c r="H78" s="185"/>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ELO'!$A$7:$L$23,8)))</f>
        <v>0</v>
      </c>
      <c r="G79" s="186"/>
      <c r="H79" s="186"/>
      <c r="I79" s="172"/>
      <c r="J79" s="173"/>
      <c r="K79" s="150"/>
      <c r="L79" s="152"/>
      <c r="M79" s="150"/>
      <c r="N79" s="153"/>
      <c r="O79" s="150">
        <f>R4</f>
        <v>0</v>
      </c>
      <c r="P79" s="152"/>
      <c r="Q79" s="150"/>
      <c r="R79" s="190">
        <f>MIN(4,'1D ELO'!$P$5)</f>
        <v>0</v>
      </c>
    </row>
    <row r="80" spans="1:19" ht="15.75" customHeight="1"/>
    <row r="81" ht="9" customHeight="1"/>
  </sheetData>
  <mergeCells count="1">
    <mergeCell ref="A4:C4"/>
  </mergeCells>
  <dataValidations count="1">
    <dataValidation type="list" allowBlank="1" showInputMessage="1" sqref="I10 K14 I18 M22 I26 K30 I34 O38 I42 K46 I50 M54 I58 K62 I66" xr:uid="{00000000-0002-0000-17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119810"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tabColor indexed="17"/>
  </sheetPr>
  <dimension ref="A1:U154"/>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6.88671875" style="5" customWidth="1"/>
    <col min="6" max="6" width="10.109375" customWidth="1"/>
    <col min="7" max="7" width="2.6640625" customWidth="1"/>
    <col min="8" max="8" width="6.1093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E1" s="11"/>
      <c r="I1" s="12"/>
      <c r="J1" s="13"/>
      <c r="K1" s="14" t="s">
        <v>346</v>
      </c>
      <c r="L1" s="14"/>
      <c r="M1" s="15"/>
      <c r="N1" s="13"/>
      <c r="O1" s="13"/>
      <c r="P1" s="13"/>
      <c r="R1" s="13"/>
    </row>
    <row r="2" spans="1:21">
      <c r="A2" s="16" t="s">
        <v>99</v>
      </c>
      <c r="B2" s="17"/>
      <c r="C2" s="17"/>
      <c r="D2" s="17"/>
      <c r="E2" s="18"/>
      <c r="F2" s="17">
        <f>Altalanos!$A$8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357</v>
      </c>
      <c r="D5" s="37" t="s">
        <v>358</v>
      </c>
      <c r="E5" s="37" t="s">
        <v>111</v>
      </c>
      <c r="F5" s="38" t="s">
        <v>167</v>
      </c>
      <c r="G5" s="38" t="s">
        <v>114</v>
      </c>
      <c r="H5" s="38"/>
      <c r="I5" s="38" t="s">
        <v>115</v>
      </c>
      <c r="J5" s="38"/>
      <c r="K5" s="37" t="s">
        <v>168</v>
      </c>
      <c r="L5" s="39"/>
      <c r="M5" s="37" t="s">
        <v>273</v>
      </c>
      <c r="N5" s="39"/>
      <c r="O5" s="37" t="s">
        <v>359</v>
      </c>
      <c r="P5" s="39"/>
      <c r="Q5" s="37" t="s">
        <v>360</v>
      </c>
      <c r="R5" s="40"/>
    </row>
    <row r="6" spans="1:21" s="4" customFormat="1" ht="12"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ELO'!$A$7:$P$39,14))</f>
        <v/>
      </c>
      <c r="C7" s="47" t="str">
        <f>IF($D7="","",VLOOKUP($D7,'1D ELO'!$A$7:$P$39,15))</f>
        <v/>
      </c>
      <c r="D7" s="48"/>
      <c r="E7" s="49" t="str">
        <f>UPPER(IF($D7="","",VLOOKUP($D7,'1D ELO'!$A$7:$P$33,5)))</f>
        <v/>
      </c>
      <c r="F7" s="50" t="str">
        <f>UPPER(IF($D7="","",VLOOKUP($D7,'1D ELO'!$A$7:$P$33,2)))</f>
        <v/>
      </c>
      <c r="G7" s="50" t="str">
        <f>IF($D7="","",VLOOKUP($D7,'1D ELO'!$A$7:$P$33,3))</f>
        <v/>
      </c>
      <c r="H7" s="51"/>
      <c r="I7" s="50" t="str">
        <f>IF($D7="","",VLOOKUP($D7,'1D ELO'!$A$7:$P$33,4))</f>
        <v/>
      </c>
      <c r="J7" s="52"/>
      <c r="K7" s="53"/>
      <c r="L7" s="54"/>
      <c r="M7" s="53"/>
      <c r="N7" s="54"/>
      <c r="O7" s="53"/>
      <c r="P7" s="54"/>
      <c r="Q7" s="53"/>
      <c r="R7" s="55" t="s">
        <v>361</v>
      </c>
      <c r="S7" s="56"/>
      <c r="U7" s="57" t="e">
        <f>#REF!</f>
        <v>#REF!</v>
      </c>
    </row>
    <row r="8" spans="1:21" s="5" customFormat="1" ht="9.6" customHeight="1">
      <c r="A8" s="58"/>
      <c r="B8" s="59"/>
      <c r="C8" s="59"/>
      <c r="D8" s="59"/>
      <c r="E8" s="49" t="str">
        <f>UPPER(IF($D7="","",VLOOKUP($D7,'1D ELO'!$A$7:$P$33,11)))</f>
        <v/>
      </c>
      <c r="F8" s="50" t="str">
        <f>UPPER(IF($D7="","",VLOOKUP($D7,'1D ELO'!$A$7:$P$33,8)))</f>
        <v/>
      </c>
      <c r="G8" s="50" t="str">
        <f>IF($D7="","",VLOOKUP($D7,'1D ELO'!$A$7:$P$33,9))</f>
        <v/>
      </c>
      <c r="H8" s="51"/>
      <c r="I8" s="50" t="str">
        <f>IF($D7="","",VLOOKUP($D7,'1D ELO'!$A$7:$P$33,10))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ELO'!$A$7:$P$39,14))</f>
        <v/>
      </c>
      <c r="C11" s="47" t="str">
        <f>IF($D11="","",VLOOKUP($D11,'1D ELO'!$A$7:$P$39,15))</f>
        <v/>
      </c>
      <c r="D11" s="48"/>
      <c r="E11" s="76" t="str">
        <f>UPPER(IF($D11="","",VLOOKUP($D11,'1D ELO'!$A$7:$P$39,5)))</f>
        <v/>
      </c>
      <c r="F11" s="77" t="str">
        <f>UPPER(IF($D11="","",VLOOKUP($D11,'1D ELO'!$A$7:$P$39,2)))</f>
        <v/>
      </c>
      <c r="G11" s="77" t="str">
        <f>IF($D11="","",VLOOKUP($D11,'1D ELO'!$A$7:$P$39,3))</f>
        <v/>
      </c>
      <c r="H11" s="78"/>
      <c r="I11" s="77" t="str">
        <f>IF($D11="","",VLOOKUP($D11,'1D ELO'!$A$7:$P$39,4))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ELO'!$A$7:$P$33,11)))</f>
        <v/>
      </c>
      <c r="F12" s="77" t="str">
        <f>UPPER(IF($D11="","",VLOOKUP($D11,'1D ELO'!$A$7:$P$33,8)))</f>
        <v/>
      </c>
      <c r="G12" s="77" t="str">
        <f>IF($D11="","",VLOOKUP($D11,'1D ELO'!$A$7:$P$33,9))</f>
        <v/>
      </c>
      <c r="H12" s="78"/>
      <c r="I12" s="77" t="str">
        <f>IF($D11="","",VLOOKUP($D11,'1D ELO'!$A$7:$P$33,10))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ELO'!$A$7:$P$39,14))</f>
        <v/>
      </c>
      <c r="C15" s="47" t="str">
        <f>IF($D15="","",VLOOKUP($D15,'1D ELO'!$A$7:$P$39,15))</f>
        <v/>
      </c>
      <c r="D15" s="48"/>
      <c r="E15" s="76" t="str">
        <f>UPPER(IF($D15="","",VLOOKUP($D15,'1D ELO'!$A$7:$P$39,5)))</f>
        <v/>
      </c>
      <c r="F15" s="77" t="str">
        <f>UPPER(IF($D15="","",VLOOKUP($D15,'1D ELO'!$A$7:$P$39,2)))</f>
        <v/>
      </c>
      <c r="G15" s="77" t="str">
        <f>IF($D15="","",VLOOKUP($D15,'1D ELO'!$A$7:$P$39,3))</f>
        <v/>
      </c>
      <c r="H15" s="78"/>
      <c r="I15" s="77" t="str">
        <f>IF($D15="","",VLOOKUP($D15,'1D ELO'!$A$7:$P$39,4))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ELO'!$A$7:$P$33,11)))</f>
        <v/>
      </c>
      <c r="F16" s="77" t="str">
        <f>UPPER(IF($D15="","",VLOOKUP($D15,'1D ELO'!$A$7:$P$33,8)))</f>
        <v/>
      </c>
      <c r="G16" s="77" t="str">
        <f>IF($D15="","",VLOOKUP($D15,'1D ELO'!$A$7:$P$33,9))</f>
        <v/>
      </c>
      <c r="H16" s="78"/>
      <c r="I16" s="77" t="str">
        <f>IF($D15="","",VLOOKUP($D15,'1D ELO'!$A$7:$P$33,10))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ELO'!$A$7:$P$39,14))</f>
        <v/>
      </c>
      <c r="C19" s="47" t="str">
        <f>IF($D19="","",VLOOKUP($D19,'1D ELO'!$A$7:$P$39,15))</f>
        <v/>
      </c>
      <c r="D19" s="48"/>
      <c r="E19" s="76" t="str">
        <f>UPPER(IF($D19="","",VLOOKUP($D19,'1D ELO'!$A$7:$P$39,5)))</f>
        <v/>
      </c>
      <c r="F19" s="77" t="str">
        <f>UPPER(IF($D19="","",VLOOKUP($D19,'1D ELO'!$A$7:$P$39,2)))</f>
        <v/>
      </c>
      <c r="G19" s="77" t="str">
        <f>IF($D19="","",VLOOKUP($D19,'1D ELO'!$A$7:$P$39,3))</f>
        <v/>
      </c>
      <c r="H19" s="78"/>
      <c r="I19" s="77" t="str">
        <f>IF($D19="","",VLOOKUP($D19,'1D ELO'!$A$7:$P$39,4))</f>
        <v/>
      </c>
      <c r="J19" s="79"/>
      <c r="K19" s="53"/>
      <c r="L19" s="54"/>
      <c r="M19" s="81"/>
      <c r="N19" s="90"/>
      <c r="O19" s="53"/>
      <c r="P19" s="54"/>
      <c r="Q19" s="53"/>
      <c r="R19" s="62"/>
      <c r="S19" s="56"/>
    </row>
    <row r="20" spans="1:19" s="5" customFormat="1" ht="9.6" customHeight="1">
      <c r="A20" s="58"/>
      <c r="B20" s="59"/>
      <c r="C20" s="59"/>
      <c r="D20" s="59"/>
      <c r="E20" s="76" t="str">
        <f>UPPER(IF($D19="","",VLOOKUP($D19,'1D ELO'!$A$7:$P$33,11)))</f>
        <v/>
      </c>
      <c r="F20" s="77" t="str">
        <f>UPPER(IF($D19="","",VLOOKUP($D19,'1D ELO'!$A$7:$P$33,8)))</f>
        <v/>
      </c>
      <c r="G20" s="77" t="str">
        <f>IF($D19="","",VLOOKUP($D19,'1D ELO'!$A$7:$P$33,9))</f>
        <v/>
      </c>
      <c r="H20" s="78"/>
      <c r="I20" s="77" t="str">
        <f>IF($D19="","",VLOOKUP($D19,'1D ELO'!$A$7:$P$33,10))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70"/>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ELO'!$A$7:$P$39,14))</f>
        <v/>
      </c>
      <c r="C23" s="47" t="str">
        <f>IF($D23="","",VLOOKUP($D23,'1D ELO'!$A$7:$P$39,15))</f>
        <v/>
      </c>
      <c r="D23" s="48"/>
      <c r="E23" s="76" t="str">
        <f>UPPER(IF($D23="","",VLOOKUP($D23,'1D ELO'!$A$7:$P$39,5)))</f>
        <v/>
      </c>
      <c r="F23" s="77" t="str">
        <f>UPPER(IF($D23="","",VLOOKUP($D23,'1D ELO'!$A$7:$P$39,2)))</f>
        <v/>
      </c>
      <c r="G23" s="77" t="str">
        <f>IF($D23="","",VLOOKUP($D23,'1D ELO'!$A$7:$P$39,3))</f>
        <v/>
      </c>
      <c r="H23" s="78"/>
      <c r="I23" s="77" t="str">
        <f>IF($D23="","",VLOOKUP($D23,'1D ELO'!$A$7:$P$39,4))</f>
        <v/>
      </c>
      <c r="J23" s="52"/>
      <c r="K23" s="53"/>
      <c r="L23" s="54"/>
      <c r="M23" s="53"/>
      <c r="N23" s="80"/>
      <c r="O23" s="53"/>
      <c r="P23" s="80"/>
      <c r="Q23" s="53"/>
      <c r="R23" s="62"/>
      <c r="S23" s="56"/>
    </row>
    <row r="24" spans="1:19" s="5" customFormat="1" ht="9.6" customHeight="1">
      <c r="A24" s="58"/>
      <c r="B24" s="59"/>
      <c r="C24" s="59"/>
      <c r="D24" s="59"/>
      <c r="E24" s="76" t="str">
        <f>UPPER(IF($D23="","",VLOOKUP($D23,'1D ELO'!$A$7:$P$33,11)))</f>
        <v/>
      </c>
      <c r="F24" s="77" t="str">
        <f>UPPER(IF($D23="","",VLOOKUP($D23,'1D ELO'!$A$7:$P$33,8)))</f>
        <v/>
      </c>
      <c r="G24" s="77" t="str">
        <f>IF($D23="","",VLOOKUP($D23,'1D ELO'!$A$7:$P$33,9))</f>
        <v/>
      </c>
      <c r="H24" s="78"/>
      <c r="I24" s="77" t="str">
        <f>IF($D23="","",VLOOKUP($D23,'1D ELO'!$A$7:$P$33,10))</f>
        <v/>
      </c>
      <c r="J24" s="60"/>
      <c r="K24" s="61" t="str">
        <f>IF(J24="a",F23,IF(J24="b",F25,""))</f>
        <v/>
      </c>
      <c r="L24" s="54"/>
      <c r="M24" s="53"/>
      <c r="N24" s="80"/>
      <c r="O24" s="53"/>
      <c r="P24" s="80"/>
      <c r="Q24" s="53"/>
      <c r="R24" s="62"/>
      <c r="S24" s="56"/>
    </row>
    <row r="25" spans="1:19" s="5" customFormat="1" ht="9.6" customHeight="1">
      <c r="A25" s="58"/>
      <c r="B25" s="64"/>
      <c r="C25" s="64"/>
      <c r="D25" s="64"/>
      <c r="E25" s="70"/>
      <c r="F25" s="66"/>
      <c r="G25" s="66"/>
      <c r="H25" s="71"/>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ELO'!$A$7:$P$39,14))</f>
        <v/>
      </c>
      <c r="C27" s="47" t="str">
        <f>IF($D27="","",VLOOKUP($D27,'1D ELO'!$A$7:$P$39,15))</f>
        <v/>
      </c>
      <c r="D27" s="48"/>
      <c r="E27" s="76" t="str">
        <f>UPPER(IF($D27="","",VLOOKUP($D27,'1D ELO'!$A$7:$P$39,5)))</f>
        <v/>
      </c>
      <c r="F27" s="77" t="str">
        <f>UPPER(IF($D27="","",VLOOKUP($D27,'1D ELO'!$A$7:$P$39,2)))</f>
        <v/>
      </c>
      <c r="G27" s="77" t="str">
        <f>IF($D27="","",VLOOKUP($D27,'1D ELO'!$A$7:$P$39,3))</f>
        <v/>
      </c>
      <c r="H27" s="78"/>
      <c r="I27" s="77" t="str">
        <f>IF($D27="","",VLOOKUP($D27,'1D ELO'!$A$7:$P$39,4))</f>
        <v/>
      </c>
      <c r="J27" s="79"/>
      <c r="K27" s="53"/>
      <c r="L27" s="80"/>
      <c r="M27" s="81"/>
      <c r="N27" s="90"/>
      <c r="O27" s="53"/>
      <c r="P27" s="80"/>
      <c r="Q27" s="53"/>
      <c r="R27" s="62"/>
      <c r="S27" s="56"/>
    </row>
    <row r="28" spans="1:19" s="5" customFormat="1" ht="9.6" customHeight="1">
      <c r="A28" s="58"/>
      <c r="B28" s="59"/>
      <c r="C28" s="59"/>
      <c r="D28" s="59"/>
      <c r="E28" s="76" t="str">
        <f>UPPER(IF($D27="","",VLOOKUP($D27,'1D ELO'!$A$7:$P$33,11)))</f>
        <v/>
      </c>
      <c r="F28" s="77" t="str">
        <f>UPPER(IF($D27="","",VLOOKUP($D27,'1D ELO'!$A$7:$P$33,8)))</f>
        <v/>
      </c>
      <c r="G28" s="77" t="str">
        <f>IF($D27="","",VLOOKUP($D27,'1D ELO'!$A$7:$P$33,9))</f>
        <v/>
      </c>
      <c r="H28" s="78"/>
      <c r="I28" s="77" t="str">
        <f>IF($D27="","",VLOOKUP($D27,'1D ELO'!$A$7:$P$33,10))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ELO'!$A$7:$P$39,14))</f>
        <v/>
      </c>
      <c r="C31" s="47" t="str">
        <f>IF($D31="","",VLOOKUP($D31,'1D ELO'!$A$7:$P$39,15))</f>
        <v/>
      </c>
      <c r="D31" s="48"/>
      <c r="E31" s="76" t="str">
        <f>UPPER(IF($D31="","",VLOOKUP($D31,'1D ELO'!$A$7:$P$39,5)))</f>
        <v/>
      </c>
      <c r="F31" s="77" t="str">
        <f>UPPER(IF($D31="","",VLOOKUP($D31,'1D ELO'!$A$7:$P$39,2)))</f>
        <v/>
      </c>
      <c r="G31" s="77" t="str">
        <f>IF($D31="","",VLOOKUP($D31,'1D ELO'!$A$7:$P$39,3))</f>
        <v/>
      </c>
      <c r="H31" s="78"/>
      <c r="I31" s="77" t="str">
        <f>IF($D31="","",VLOOKUP($D31,'1D ELO'!$A$7:$P$39,4))</f>
        <v/>
      </c>
      <c r="J31" s="52"/>
      <c r="K31" s="53"/>
      <c r="L31" s="80"/>
      <c r="M31" s="53"/>
      <c r="N31" s="54"/>
      <c r="O31" s="81"/>
      <c r="P31" s="80"/>
      <c r="Q31" s="53"/>
      <c r="R31" s="62"/>
      <c r="S31" s="56"/>
    </row>
    <row r="32" spans="1:19" s="5" customFormat="1" ht="9.6" customHeight="1">
      <c r="A32" s="58"/>
      <c r="B32" s="59"/>
      <c r="C32" s="59"/>
      <c r="D32" s="59"/>
      <c r="E32" s="76" t="str">
        <f>UPPER(IF($D31="","",VLOOKUP($D31,'1D ELO'!$A$7:$P$33,11)))</f>
        <v/>
      </c>
      <c r="F32" s="77" t="str">
        <f>UPPER(IF($D31="","",VLOOKUP($D31,'1D ELO'!$A$7:$P$33,8)))</f>
        <v/>
      </c>
      <c r="G32" s="77" t="str">
        <f>IF($D31="","",VLOOKUP($D31,'1D ELO'!$A$7:$P$33,9))</f>
        <v/>
      </c>
      <c r="H32" s="78"/>
      <c r="I32" s="77" t="str">
        <f>IF($D31="","",VLOOKUP($D31,'1D ELO'!$A$7:$P$33,10))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46">
        <v>8</v>
      </c>
      <c r="B35" s="47" t="str">
        <f>IF($D35="","",VLOOKUP($D35,'1D ELO'!$A$7:$P$39,14))</f>
        <v/>
      </c>
      <c r="C35" s="47" t="str">
        <f>IF($D35="","",VLOOKUP($D35,'1D ELO'!$A$7:$P$39,15))</f>
        <v/>
      </c>
      <c r="D35" s="48"/>
      <c r="E35" s="92" t="str">
        <f>UPPER(IF($D35="","",VLOOKUP($D35,'1D ELO'!$A$7:$P$39,5)))</f>
        <v/>
      </c>
      <c r="F35" s="93" t="str">
        <f>UPPER(IF($D35="","",VLOOKUP($D35,'1D ELO'!$A$7:$P$39,2)))</f>
        <v/>
      </c>
      <c r="G35" s="93" t="str">
        <f>IF($D35="","",VLOOKUP($D35,'1D ELO'!$A$7:$P$39,3))</f>
        <v/>
      </c>
      <c r="H35" s="94"/>
      <c r="I35" s="93" t="str">
        <f>IF($D35="","",VLOOKUP($D35,'1D ELO'!$A$7:$P$39,4))</f>
        <v/>
      </c>
      <c r="J35" s="79"/>
      <c r="K35" s="53"/>
      <c r="L35" s="54"/>
      <c r="M35" s="81"/>
      <c r="N35" s="69"/>
      <c r="O35" s="53"/>
      <c r="P35" s="80"/>
      <c r="Q35" s="53"/>
      <c r="R35" s="62"/>
      <c r="S35" s="56"/>
    </row>
    <row r="36" spans="1:19" s="5" customFormat="1" ht="9.6" customHeight="1">
      <c r="A36" s="58"/>
      <c r="B36" s="59"/>
      <c r="C36" s="59"/>
      <c r="D36" s="59"/>
      <c r="E36" s="92" t="str">
        <f>UPPER(IF($D35="","",VLOOKUP($D35,'1D ELO'!$A$7:$P$33,11)))</f>
        <v/>
      </c>
      <c r="F36" s="93" t="str">
        <f>UPPER(IF($D35="","",VLOOKUP($D35,'1D ELO'!$A$7:$P$33,8)))</f>
        <v/>
      </c>
      <c r="G36" s="93" t="str">
        <f>IF($D35="","",VLOOKUP($D35,'1D ELO'!$A$7:$P$33,9))</f>
        <v/>
      </c>
      <c r="H36" s="94"/>
      <c r="I36" s="93" t="str">
        <f>IF($D35="","",VLOOKUP($D35,'1D ELO'!$A$7:$P$33,10))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46">
        <v>9</v>
      </c>
      <c r="B39" s="47" t="str">
        <f>IF($D39="","",VLOOKUP($D39,'1D ELO'!$A$7:$P$39,14))</f>
        <v/>
      </c>
      <c r="C39" s="47" t="str">
        <f>IF($D39="","",VLOOKUP($D39,'1D ELO'!$A$7:$P$39,15))</f>
        <v/>
      </c>
      <c r="D39" s="48"/>
      <c r="E39" s="49" t="str">
        <f>UPPER(IF($D39="","",VLOOKUP($D39,'1D ELO'!$A$7:$P$39,5)))</f>
        <v/>
      </c>
      <c r="F39" s="93" t="str">
        <f>UPPER(IF($D39="","",VLOOKUP($D39,'1D ELO'!$A$7:$P$39,2)))</f>
        <v/>
      </c>
      <c r="G39" s="93" t="str">
        <f>IF($D39="","",VLOOKUP($D39,'1D ELO'!$A$7:$P$39,3))</f>
        <v/>
      </c>
      <c r="H39" s="94"/>
      <c r="I39" s="93" t="str">
        <f>IF($D39="","",VLOOKUP($D39,'1D ELO'!$A$7:$P$39,4))</f>
        <v/>
      </c>
      <c r="J39" s="52"/>
      <c r="K39" s="53"/>
      <c r="L39" s="54"/>
      <c r="M39" s="53"/>
      <c r="N39" s="54"/>
      <c r="O39" s="53"/>
      <c r="P39" s="80"/>
      <c r="Q39" s="81"/>
      <c r="R39" s="62"/>
      <c r="S39" s="56"/>
    </row>
    <row r="40" spans="1:19" s="5" customFormat="1" ht="9.6" customHeight="1">
      <c r="A40" s="58"/>
      <c r="B40" s="59"/>
      <c r="C40" s="59"/>
      <c r="D40" s="59"/>
      <c r="E40" s="49" t="str">
        <f>UPPER(IF($D39="","",VLOOKUP($D39,'1D ELO'!$A$7:$P$33,11)))</f>
        <v/>
      </c>
      <c r="F40" s="50" t="str">
        <f>UPPER(IF($D39="","",VLOOKUP($D39,'1D ELO'!$A$7:$P$33,8)))</f>
        <v/>
      </c>
      <c r="G40" s="50" t="str">
        <f>IF($D39="","",VLOOKUP($D39,'1D ELO'!$A$7:$P$33,9))</f>
        <v/>
      </c>
      <c r="H40" s="51"/>
      <c r="I40" s="50" t="str">
        <f>IF($D39="","",VLOOKUP($D39,'1D ELO'!$A$7:$P$33,10))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ELO'!$A$7:$P$39,13))</f>
        <v/>
      </c>
      <c r="C43" s="47" t="str">
        <f>IF($D43="","",VLOOKUP($D43,'1D ELO'!$A$7:$P$39,15))</f>
        <v/>
      </c>
      <c r="D43" s="48"/>
      <c r="E43" s="76" t="str">
        <f>UPPER(IF($D43="","",VLOOKUP($D43,'1D ELO'!$A$7:$P$39,5)))</f>
        <v/>
      </c>
      <c r="F43" s="77" t="str">
        <f>UPPER(IF($D43="","",VLOOKUP($D43,'1D ELO'!$A$7:$P$39,2)))</f>
        <v/>
      </c>
      <c r="G43" s="77" t="str">
        <f>IF($D43="","",VLOOKUP($D43,'1D ELO'!$A$7:$P$39,3))</f>
        <v/>
      </c>
      <c r="H43" s="78"/>
      <c r="I43" s="77" t="str">
        <f>IF($D43="","",VLOOKUP($D43,'1D ELO'!$A$7:$P$39,4))</f>
        <v/>
      </c>
      <c r="J43" s="79"/>
      <c r="K43" s="53"/>
      <c r="L43" s="80"/>
      <c r="M43" s="81"/>
      <c r="N43" s="69"/>
      <c r="O43" s="53"/>
      <c r="P43" s="80"/>
      <c r="Q43" s="53"/>
      <c r="R43" s="62"/>
      <c r="S43" s="56"/>
    </row>
    <row r="44" spans="1:19" s="5" customFormat="1" ht="9.6" customHeight="1">
      <c r="A44" s="58"/>
      <c r="B44" s="59"/>
      <c r="C44" s="59"/>
      <c r="D44" s="59"/>
      <c r="E44" s="76" t="str">
        <f>UPPER(IF($D43="","",VLOOKUP($D43,'1D ELO'!$A$7:$P$33,11)))</f>
        <v/>
      </c>
      <c r="F44" s="77" t="str">
        <f>UPPER(IF($D43="","",VLOOKUP($D43,'1D ELO'!$A$7:$P$33,8)))</f>
        <v/>
      </c>
      <c r="G44" s="77" t="str">
        <f>IF($D43="","",VLOOKUP($D43,'1D ELO'!$A$7:$P$33,9))</f>
        <v/>
      </c>
      <c r="H44" s="78"/>
      <c r="I44" s="77" t="str">
        <f>IF($D43="","",VLOOKUP($D43,'1D ELO'!$A$7:$P$33,10))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ELO'!$A$7:$P$39,14))</f>
        <v/>
      </c>
      <c r="C47" s="47" t="str">
        <f>IF($D47="","",VLOOKUP($D47,'1D ELO'!$A$7:$P$39,15))</f>
        <v/>
      </c>
      <c r="D47" s="48"/>
      <c r="E47" s="76" t="str">
        <f>UPPER(IF($D47="","",VLOOKUP($D47,'1D ELO'!$A$7:$P$39,5)))</f>
        <v/>
      </c>
      <c r="F47" s="77" t="str">
        <f>UPPER(IF($D47="","",VLOOKUP($D47,'1D ELO'!$A$7:$P$39,2)))</f>
        <v/>
      </c>
      <c r="G47" s="77" t="str">
        <f>IF($D47="","",VLOOKUP($D47,'1D ELO'!$A$7:$P$39,3))</f>
        <v/>
      </c>
      <c r="H47" s="78"/>
      <c r="I47" s="77" t="str">
        <f>IF($D47="","",VLOOKUP($D47,'1D ELO'!$A$7:$P$39,4))</f>
        <v/>
      </c>
      <c r="J47" s="52"/>
      <c r="K47" s="53"/>
      <c r="L47" s="80"/>
      <c r="M47" s="53"/>
      <c r="N47" s="80"/>
      <c r="O47" s="81"/>
      <c r="P47" s="80"/>
      <c r="Q47" s="53"/>
      <c r="R47" s="62"/>
      <c r="S47" s="56"/>
    </row>
    <row r="48" spans="1:19" s="5" customFormat="1" ht="9.6" customHeight="1">
      <c r="A48" s="58"/>
      <c r="B48" s="59"/>
      <c r="C48" s="59"/>
      <c r="D48" s="59"/>
      <c r="E48" s="76" t="str">
        <f>UPPER(IF($D47="","",VLOOKUP($D47,'1D ELO'!$A$7:$P$33,11)))</f>
        <v/>
      </c>
      <c r="F48" s="77" t="str">
        <f>UPPER(IF($D47="","",VLOOKUP($D47,'1D ELO'!$A$7:$P$33,8)))</f>
        <v/>
      </c>
      <c r="G48" s="77" t="str">
        <f>IF($D47="","",VLOOKUP($D47,'1D ELO'!$A$7:$P$33,9))</f>
        <v/>
      </c>
      <c r="H48" s="78"/>
      <c r="I48" s="77" t="str">
        <f>IF($D47="","",VLOOKUP($D47,'1D ELO'!$A$7:$P$33,10))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70"/>
      <c r="F50" s="66"/>
      <c r="G50" s="66"/>
      <c r="H50" s="71"/>
      <c r="I50" s="72" t="s">
        <v>173</v>
      </c>
      <c r="J50" s="73"/>
      <c r="K50" s="74" t="str">
        <f>UPPER(IF(OR(J50="a",J50="as"),F48,IF(OR(J50="b",J50="bs"),F52,)))</f>
        <v/>
      </c>
      <c r="L50" s="60"/>
      <c r="M50" s="53"/>
      <c r="N50" s="80"/>
      <c r="O50" s="53"/>
      <c r="P50" s="80"/>
      <c r="Q50" s="53"/>
      <c r="R50" s="62"/>
      <c r="S50" s="56"/>
    </row>
    <row r="51" spans="1:19" s="5" customFormat="1" ht="9.6" customHeight="1">
      <c r="A51" s="58">
        <v>12</v>
      </c>
      <c r="B51" s="47" t="str">
        <f>IF($D51="","",VLOOKUP($D51,'1D ELO'!$A$7:$P$39,14))</f>
        <v/>
      </c>
      <c r="C51" s="47" t="str">
        <f>IF($D51="","",VLOOKUP($D51,'1D ELO'!$A$7:$P$39,15))</f>
        <v/>
      </c>
      <c r="D51" s="48"/>
      <c r="E51" s="76" t="str">
        <f>UPPER(IF($D51="","",VLOOKUP($D51,'1D ELO'!$A$7:$P$39,5)))</f>
        <v/>
      </c>
      <c r="F51" s="77" t="str">
        <f>UPPER(IF($D51="","",VLOOKUP($D51,'1D ELO'!$A$7:$P$39,2)))</f>
        <v/>
      </c>
      <c r="G51" s="77" t="str">
        <f>IF($D51="","",VLOOKUP($D51,'1D ELO'!$A$7:$P$39,3))</f>
        <v/>
      </c>
      <c r="H51" s="78"/>
      <c r="I51" s="77" t="str">
        <f>IF($D51="","",VLOOKUP($D51,'1D ELO'!$A$7:$P$39,4))</f>
        <v/>
      </c>
      <c r="J51" s="79"/>
      <c r="K51" s="53"/>
      <c r="L51" s="54"/>
      <c r="M51" s="81"/>
      <c r="N51" s="90"/>
      <c r="O51" s="53"/>
      <c r="P51" s="80"/>
      <c r="Q51" s="53"/>
      <c r="R51" s="62"/>
      <c r="S51" s="56"/>
    </row>
    <row r="52" spans="1:19" s="5" customFormat="1" ht="9.6" customHeight="1">
      <c r="A52" s="58"/>
      <c r="B52" s="59"/>
      <c r="C52" s="59"/>
      <c r="D52" s="59"/>
      <c r="E52" s="76" t="str">
        <f>UPPER(IF($D51="","",VLOOKUP($D51,'1D ELO'!$A$7:$P$33,11)))</f>
        <v/>
      </c>
      <c r="F52" s="77" t="str">
        <f>UPPER(IF($D51="","",VLOOKUP($D51,'1D ELO'!$A$7:$P$33,8)))</f>
        <v/>
      </c>
      <c r="G52" s="77" t="str">
        <f>IF($D51="","",VLOOKUP($D51,'1D ELO'!$A$7:$P$33,9))</f>
        <v/>
      </c>
      <c r="H52" s="78"/>
      <c r="I52" s="77" t="str">
        <f>IF($D51="","",VLOOKUP($D51,'1D ELO'!$A$7:$P$33,10))</f>
        <v/>
      </c>
      <c r="J52" s="60"/>
      <c r="K52" s="53"/>
      <c r="L52" s="54"/>
      <c r="M52" s="82"/>
      <c r="N52" s="91"/>
      <c r="O52" s="53"/>
      <c r="P52" s="80"/>
      <c r="Q52" s="53"/>
      <c r="R52" s="62"/>
      <c r="S52" s="56"/>
    </row>
    <row r="53" spans="1:19" s="5" customFormat="1" ht="9.6" customHeight="1">
      <c r="A53" s="58"/>
      <c r="B53" s="64"/>
      <c r="C53" s="64"/>
      <c r="D53" s="64"/>
      <c r="E53" s="70"/>
      <c r="F53" s="66"/>
      <c r="G53" s="66"/>
      <c r="H53" s="71"/>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ELO'!$A$7:$P$39,14))</f>
        <v/>
      </c>
      <c r="C55" s="47" t="str">
        <f>IF($D55="","",VLOOKUP($D55,'1D ELO'!$A$7:$P$39,15))</f>
        <v/>
      </c>
      <c r="D55" s="48"/>
      <c r="E55" s="76" t="str">
        <f>UPPER(IF($D55="","",VLOOKUP($D55,'1D ELO'!$A$7:$P$39,5)))</f>
        <v/>
      </c>
      <c r="F55" s="77" t="str">
        <f>UPPER(IF($D55="","",VLOOKUP($D55,'1D ELO'!$A$7:$P$39,2)))</f>
        <v/>
      </c>
      <c r="G55" s="77" t="str">
        <f>IF($D55="","",VLOOKUP($D55,'1D ELO'!$A$7:$P$39,3))</f>
        <v/>
      </c>
      <c r="H55" s="78"/>
      <c r="I55" s="77" t="str">
        <f>IF($D55="","",VLOOKUP($D55,'1D ELO'!$A$7:$P$39,4))</f>
        <v/>
      </c>
      <c r="J55" s="52"/>
      <c r="K55" s="53"/>
      <c r="L55" s="54"/>
      <c r="M55" s="53"/>
      <c r="N55" s="80"/>
      <c r="O55" s="53"/>
      <c r="P55" s="54"/>
      <c r="Q55" s="53"/>
      <c r="R55" s="62"/>
      <c r="S55" s="56"/>
    </row>
    <row r="56" spans="1:19" s="5" customFormat="1" ht="9.6" customHeight="1">
      <c r="A56" s="58"/>
      <c r="B56" s="59"/>
      <c r="C56" s="59"/>
      <c r="D56" s="59"/>
      <c r="E56" s="76" t="str">
        <f>UPPER(IF($D55="","",VLOOKUP($D55,'1D ELO'!$A$7:$P$33,11)))</f>
        <v/>
      </c>
      <c r="F56" s="77" t="str">
        <f>UPPER(IF($D55="","",VLOOKUP($D55,'1D ELO'!$A$7:$P$33,8)))</f>
        <v/>
      </c>
      <c r="G56" s="77" t="str">
        <f>IF($D55="","",VLOOKUP($D55,'1D ELO'!$A$7:$P$33,9))</f>
        <v/>
      </c>
      <c r="H56" s="78"/>
      <c r="I56" s="77" t="str">
        <f>IF($D55="","",VLOOKUP($D55,'1D ELO'!$A$7:$P$33,10))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ELO'!$A$7:$P$39,14))</f>
        <v/>
      </c>
      <c r="C59" s="47" t="str">
        <f>IF($D59="","",VLOOKUP($D59,'1D ELO'!$A$7:$P$39,15))</f>
        <v/>
      </c>
      <c r="D59" s="48"/>
      <c r="E59" s="76" t="str">
        <f>UPPER(IF($D59="","",VLOOKUP($D59,'1D ELO'!$A$7:$P$39,5)))</f>
        <v/>
      </c>
      <c r="F59" s="77" t="str">
        <f>UPPER(IF($D59="","",VLOOKUP($D59,'1D ELO'!$A$7:$P$39,2)))</f>
        <v/>
      </c>
      <c r="G59" s="77" t="str">
        <f>IF($D59="","",VLOOKUP($D59,'1D ELO'!$A$7:$P$39,3))</f>
        <v/>
      </c>
      <c r="H59" s="78"/>
      <c r="I59" s="77" t="str">
        <f>IF($D59="","",VLOOKUP($D59,'1D ELO'!$A$7:$P$39,4))</f>
        <v/>
      </c>
      <c r="J59" s="79"/>
      <c r="K59" s="53"/>
      <c r="L59" s="80"/>
      <c r="M59" s="81"/>
      <c r="N59" s="90"/>
      <c r="O59" s="53"/>
      <c r="P59" s="54"/>
      <c r="Q59" s="53"/>
      <c r="R59" s="62"/>
      <c r="S59" s="56"/>
    </row>
    <row r="60" spans="1:19" s="5" customFormat="1" ht="9.6" customHeight="1">
      <c r="A60" s="58"/>
      <c r="B60" s="59"/>
      <c r="C60" s="59"/>
      <c r="D60" s="59"/>
      <c r="E60" s="76" t="str">
        <f>UPPER(IF($D59="","",VLOOKUP($D59,'1D ELO'!$A$7:$P$33,11)))</f>
        <v/>
      </c>
      <c r="F60" s="77" t="str">
        <f>UPPER(IF($D59="","",VLOOKUP($D59,'1D ELO'!$A$7:$P$33,8)))</f>
        <v/>
      </c>
      <c r="G60" s="77" t="str">
        <f>IF($D59="","",VLOOKUP($D59,'1D ELO'!$A$7:$P$33,9))</f>
        <v/>
      </c>
      <c r="H60" s="78"/>
      <c r="I60" s="77" t="str">
        <f>IF($D59="","",VLOOKUP($D59,'1D ELO'!$A$7:$P$33,10))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ELO'!$A$7:$P$39,14))</f>
        <v/>
      </c>
      <c r="C63" s="47" t="str">
        <f>IF($D63="","",VLOOKUP($D63,'1D ELO'!$A$7:$P$39,15))</f>
        <v/>
      </c>
      <c r="D63" s="48"/>
      <c r="E63" s="76" t="str">
        <f>UPPER(IF($D63="","",VLOOKUP($D63,'1D ELO'!$A$7:$P$39,5)))</f>
        <v/>
      </c>
      <c r="F63" s="77" t="str">
        <f>UPPER(IF($D63="","",VLOOKUP($D63,'1D ELO'!$A$7:$P$39,2)))</f>
        <v/>
      </c>
      <c r="G63" s="77" t="str">
        <f>IF($D63="","",VLOOKUP($D63,'1D ELO'!$A$7:$P$39,3))</f>
        <v/>
      </c>
      <c r="H63" s="78"/>
      <c r="I63" s="77" t="str">
        <f>IF($D63="","",VLOOKUP($D63,'1D ELO'!$A$7:$P$39,4))</f>
        <v/>
      </c>
      <c r="J63" s="52"/>
      <c r="K63" s="53"/>
      <c r="L63" s="80"/>
      <c r="M63" s="53"/>
      <c r="N63" s="54"/>
      <c r="O63" s="98" t="s">
        <v>169</v>
      </c>
      <c r="P63" s="99"/>
      <c r="Q63" s="98" t="s">
        <v>356</v>
      </c>
      <c r="R63" s="99"/>
      <c r="S63" s="56"/>
    </row>
    <row r="64" spans="1:19" s="5" customFormat="1" ht="9.6" customHeight="1">
      <c r="A64" s="58"/>
      <c r="B64" s="59"/>
      <c r="C64" s="59"/>
      <c r="D64" s="59"/>
      <c r="E64" s="76" t="str">
        <f>UPPER(IF($D63="","",VLOOKUP($D63,'1D ELO'!$A$7:$P$33,11)))</f>
        <v/>
      </c>
      <c r="F64" s="77" t="str">
        <f>UPPER(IF($D63="","",VLOOKUP($D63,'1D ELO'!$A$7:$P$33,8)))</f>
        <v/>
      </c>
      <c r="G64" s="77" t="str">
        <f>IF($D63="","",VLOOKUP($D63,'1D ELO'!$A$7:$P$33,9))</f>
        <v/>
      </c>
      <c r="H64" s="78"/>
      <c r="I64" s="77" t="str">
        <f>IF($D63="","",VLOOKUP($D63,'1D ELO'!$A$7:$P$33,10))</f>
        <v/>
      </c>
      <c r="J64" s="60"/>
      <c r="K64" s="61" t="str">
        <f>IF(J64="a",F63,IF(J64="b",F65,""))</f>
        <v/>
      </c>
      <c r="L64" s="80"/>
      <c r="M64" s="53"/>
      <c r="N64" s="54"/>
      <c r="O64" s="100" t="str">
        <f>UPPER(IF(OR(P38="a",P38="as"),O21,IF(OR(P38="b",P38="bs"),O53,)))</f>
        <v/>
      </c>
      <c r="P64" s="101"/>
      <c r="Q64" s="102"/>
      <c r="R64" s="99"/>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103" t="str">
        <f>UPPER(IF(OR(P38="a",P38="as"),O22,IF(OR(P38="b",P38="bs"),O54,)))</f>
        <v/>
      </c>
      <c r="P65" s="104"/>
      <c r="Q65" s="102"/>
      <c r="R65" s="99"/>
      <c r="S65" s="56"/>
    </row>
    <row r="66" spans="1:19" s="5" customFormat="1" ht="9.6" customHeight="1">
      <c r="A66" s="58"/>
      <c r="B66" s="64"/>
      <c r="C66" s="64"/>
      <c r="D66" s="64"/>
      <c r="E66" s="70"/>
      <c r="F66" s="66"/>
      <c r="G66" s="66"/>
      <c r="H66" s="71"/>
      <c r="I66" s="72" t="s">
        <v>173</v>
      </c>
      <c r="J66" s="73"/>
      <c r="K66" s="74" t="str">
        <f>UPPER(IF(OR(J66="a",J66="as"),F64,IF(OR(J66="b",J66="bs"),F68,)))</f>
        <v/>
      </c>
      <c r="L66" s="60"/>
      <c r="M66" s="53"/>
      <c r="N66" s="54"/>
      <c r="O66" s="99"/>
      <c r="P66" s="105"/>
      <c r="Q66" s="100" t="str">
        <f>UPPER(IF(OR(P67="a",P67="as"),O64,IF(OR(P67="b",P67="bs"),O68,)))</f>
        <v/>
      </c>
      <c r="R66" s="106"/>
      <c r="S66" s="56"/>
    </row>
    <row r="67" spans="1:19" s="5" customFormat="1" ht="9.6" customHeight="1">
      <c r="A67" s="107">
        <v>16</v>
      </c>
      <c r="B67" s="47" t="str">
        <f>IF($D67="","",VLOOKUP($D67,'1D ELO'!$A$7:$P$39,14))</f>
        <v/>
      </c>
      <c r="C67" s="47" t="str">
        <f>IF($D67="","",VLOOKUP($D67,'1D ELO'!$A$7:$P$39,15))</f>
        <v/>
      </c>
      <c r="D67" s="48"/>
      <c r="E67" s="49" t="str">
        <f>UPPER(IF($D67="","",VLOOKUP($D67,'1D ELO'!$A$7:$P$39,5)))</f>
        <v/>
      </c>
      <c r="F67" s="93" t="str">
        <f>UPPER(IF($D67="","",VLOOKUP($D67,'1D ELO'!$A$7:$P$39,2)))</f>
        <v/>
      </c>
      <c r="G67" s="93" t="str">
        <f>IF($D67="","",VLOOKUP($D67,'1D ELO'!$A$7:$P$39,3))</f>
        <v/>
      </c>
      <c r="H67" s="94"/>
      <c r="I67" s="93" t="str">
        <f>IF($D67="","",VLOOKUP($D67,'1D ELO'!$A$7:$P$39,4))</f>
        <v/>
      </c>
      <c r="J67" s="79"/>
      <c r="K67" s="53"/>
      <c r="L67" s="54"/>
      <c r="M67" s="81"/>
      <c r="N67" s="69"/>
      <c r="O67" s="108" t="s">
        <v>173</v>
      </c>
      <c r="P67" s="109"/>
      <c r="Q67" s="103" t="str">
        <f>UPPER(IF(OR(P67="a",P67="as"),O65,IF(OR(P67="b",P67="bs"),O69,)))</f>
        <v/>
      </c>
      <c r="R67" s="110"/>
      <c r="S67" s="56"/>
    </row>
    <row r="68" spans="1:19" s="5" customFormat="1" ht="9.6" customHeight="1">
      <c r="A68" s="58"/>
      <c r="B68" s="59"/>
      <c r="C68" s="59"/>
      <c r="D68" s="59"/>
      <c r="E68" s="49" t="str">
        <f>UPPER(IF($D67="","",VLOOKUP($D67,'1D ELO'!$A$7:$P$33,11)))</f>
        <v/>
      </c>
      <c r="F68" s="50" t="str">
        <f>UPPER(IF($D67="","",VLOOKUP($D67,'1D ELO'!$A$7:$P$33,8)))</f>
        <v/>
      </c>
      <c r="G68" s="50" t="str">
        <f>IF($D67="","",VLOOKUP($D67,'1D ELO'!$A$7:$P$33,9))</f>
        <v/>
      </c>
      <c r="H68" s="51"/>
      <c r="I68" s="50" t="str">
        <f>IF($D67="","",VLOOKUP($D67,'1D ELO'!$A$7:$P$33,10))</f>
        <v/>
      </c>
      <c r="J68" s="60"/>
      <c r="K68" s="53"/>
      <c r="L68" s="54"/>
      <c r="M68" s="82"/>
      <c r="N68" s="83"/>
      <c r="O68" s="100" t="str">
        <f>UPPER(IF(OR(P113="a",P113="as"),O96,IF(OR(P113="b",P113="bs"),O128,)))</f>
        <v/>
      </c>
      <c r="P68" s="111"/>
      <c r="Q68" s="102"/>
      <c r="R68" s="99"/>
      <c r="S68" s="56"/>
    </row>
    <row r="69" spans="1:19" s="5" customFormat="1" ht="9.6" customHeight="1">
      <c r="A69" s="112"/>
      <c r="B69" s="113"/>
      <c r="C69" s="113"/>
      <c r="D69" s="114"/>
      <c r="E69" s="114"/>
      <c r="F69" s="115"/>
      <c r="G69" s="115"/>
      <c r="H69" s="116"/>
      <c r="I69" s="115"/>
      <c r="J69" s="117"/>
      <c r="K69" s="118"/>
      <c r="L69" s="119"/>
      <c r="M69" s="118"/>
      <c r="N69" s="119"/>
      <c r="O69" s="103" t="str">
        <f>UPPER(IF(OR(P113="a",P113="as"),O97,IF(OR(P113="b",P113="bs"),O129,)))</f>
        <v/>
      </c>
      <c r="P69" s="120"/>
      <c r="Q69" s="102"/>
      <c r="R69" s="99"/>
      <c r="S69" s="56"/>
    </row>
    <row r="70" spans="1:19" s="5" customFormat="1" ht="6" customHeight="1">
      <c r="A70" s="112"/>
      <c r="B70" s="113"/>
      <c r="C70" s="113"/>
      <c r="D70" s="114"/>
      <c r="E70" s="114"/>
      <c r="F70" s="115"/>
      <c r="G70" s="115"/>
      <c r="H70" s="116"/>
      <c r="I70" s="115"/>
      <c r="J70" s="117"/>
      <c r="K70" s="118"/>
      <c r="L70" s="119"/>
      <c r="M70" s="121"/>
      <c r="N70" s="122"/>
      <c r="O70" s="123"/>
      <c r="P70" s="124"/>
      <c r="Q70" s="123"/>
      <c r="R70" s="124"/>
      <c r="S70" s="56"/>
    </row>
    <row r="71" spans="1:19" s="6" customFormat="1" ht="10.5" customHeight="1">
      <c r="A71" s="125" t="s">
        <v>112</v>
      </c>
      <c r="B71" s="126"/>
      <c r="C71" s="127"/>
      <c r="D71" s="128" t="s">
        <v>140</v>
      </c>
      <c r="E71" s="128"/>
      <c r="F71" s="129" t="s">
        <v>349</v>
      </c>
      <c r="G71" s="128" t="s">
        <v>140</v>
      </c>
      <c r="H71" s="129" t="s">
        <v>349</v>
      </c>
      <c r="I71" s="130"/>
      <c r="J71" s="129" t="s">
        <v>140</v>
      </c>
      <c r="K71" s="129" t="s">
        <v>350</v>
      </c>
      <c r="L71" s="131"/>
      <c r="M71" s="129" t="s">
        <v>351</v>
      </c>
      <c r="N71" s="132"/>
      <c r="O71" s="133" t="s">
        <v>352</v>
      </c>
      <c r="P71" s="133"/>
      <c r="Q71" s="134"/>
      <c r="R71" s="135"/>
    </row>
    <row r="72" spans="1:19" s="6" customFormat="1" ht="9" customHeight="1">
      <c r="A72" s="136" t="s">
        <v>362</v>
      </c>
      <c r="B72" s="137"/>
      <c r="C72" s="138"/>
      <c r="D72" s="139">
        <v>1</v>
      </c>
      <c r="E72" s="139"/>
      <c r="F72" s="140">
        <f>IF(D72&gt;$R$79,,UPPER(VLOOKUP(D72,'1D ELO'!$A$7:$L$23,2)))</f>
        <v>0</v>
      </c>
      <c r="G72" s="141">
        <v>5</v>
      </c>
      <c r="H72" s="140">
        <f>IF(G72&gt;$R$79,,UPPER(VLOOKUP(G72,'1D ELO'!$A$7:$L$23,2)))</f>
        <v>0</v>
      </c>
      <c r="I72" s="142"/>
      <c r="J72" s="143" t="s">
        <v>146</v>
      </c>
      <c r="K72" s="137"/>
      <c r="L72" s="144"/>
      <c r="M72" s="137"/>
      <c r="N72" s="145"/>
      <c r="O72" s="146" t="s">
        <v>363</v>
      </c>
      <c r="P72" s="147"/>
      <c r="Q72" s="147"/>
      <c r="R72" s="148"/>
    </row>
    <row r="73" spans="1:19" s="6" customFormat="1" ht="9" customHeight="1">
      <c r="A73" s="149" t="s">
        <v>148</v>
      </c>
      <c r="B73" s="150"/>
      <c r="C73" s="151"/>
      <c r="D73" s="139"/>
      <c r="E73" s="139"/>
      <c r="F73" s="140">
        <f>IF(D72&gt;$R$79,,UPPER(VLOOKUP(D72,'1D ELO'!$A$7:$L$23,8)))</f>
        <v>0</v>
      </c>
      <c r="G73" s="141"/>
      <c r="H73" s="140">
        <f>IF(G72&gt;$R$79,,UPPER(VLOOKUP(G72,'1D ELO'!$A$7:$L$23,8)))</f>
        <v>0</v>
      </c>
      <c r="I73" s="142"/>
      <c r="J73" s="143"/>
      <c r="K73" s="140">
        <f>IF(J72&gt;$R$79,,UPPER(VLOOKUP(J72,'1D ELO'!$A$7:$L$23,8)))</f>
        <v>0</v>
      </c>
      <c r="L73" s="144"/>
      <c r="M73" s="137"/>
      <c r="N73" s="145"/>
      <c r="O73" s="150"/>
      <c r="P73" s="152"/>
      <c r="Q73" s="150"/>
      <c r="R73" s="153"/>
    </row>
    <row r="74" spans="1:19" s="6" customFormat="1" ht="9" customHeight="1">
      <c r="A74" s="154"/>
      <c r="B74" s="155"/>
      <c r="C74" s="156"/>
      <c r="D74" s="139">
        <v>2</v>
      </c>
      <c r="E74" s="139"/>
      <c r="F74" s="140">
        <f>IF(D74&gt;$R$79,,UPPER(VLOOKUP(D74,'1D ELO'!$A$7:$L$23,2)))</f>
        <v>0</v>
      </c>
      <c r="G74" s="141">
        <v>6</v>
      </c>
      <c r="H74" s="140">
        <f>IF(G74&gt;$R$79,,UPPER(VLOOKUP(G74,'1D ELO'!$A$7:$L$23,2)))</f>
        <v>0</v>
      </c>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ELO'!$A$7:$L$23,8)))</f>
        <v>0</v>
      </c>
      <c r="G75" s="141"/>
      <c r="H75" s="140">
        <f>IF(G74&gt;$R$79,,UPPER(VLOOKUP(G74,'1D ELO'!$A$7:$L$23,8)))</f>
        <v>0</v>
      </c>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ELO'!$A$7:$L$23,2)))</f>
        <v>0</v>
      </c>
      <c r="G76" s="141">
        <v>7</v>
      </c>
      <c r="H76" s="140">
        <f>IF(G76&gt;$R$79,,UPPER(VLOOKUP(G76,'1D ELO'!$A$7:$L$23,2)))</f>
        <v>0</v>
      </c>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ELO'!$A$7:$L$23,8)))</f>
        <v>0</v>
      </c>
      <c r="G77" s="141"/>
      <c r="H77" s="140">
        <f>IF(G76&gt;$R$79,,UPPER(VLOOKUP(G76,'1D ELO'!$A$7:$L$23,8)))</f>
        <v>0</v>
      </c>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ELO'!$A$7:$L$23,2)))</f>
        <v>0</v>
      </c>
      <c r="G78" s="141">
        <v>8</v>
      </c>
      <c r="H78" s="140">
        <f>IF(G78&gt;$R$79,,UPPER(VLOOKUP(G78,'1D ELO'!$A$7:$L$23,2)))</f>
        <v>0</v>
      </c>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ELO'!$A$7:$L$23,8)))</f>
        <v>0</v>
      </c>
      <c r="G79" s="170"/>
      <c r="H79" s="171">
        <f>IF(G78&gt;$R$79,,UPPER(VLOOKUP(G78,'1D ELO'!$A$7:$L$23,8)))</f>
        <v>0</v>
      </c>
      <c r="I79" s="172"/>
      <c r="J79" s="173"/>
      <c r="K79" s="150"/>
      <c r="L79" s="152"/>
      <c r="M79" s="150"/>
      <c r="N79" s="153"/>
      <c r="O79" s="150">
        <f>R4</f>
        <v>0</v>
      </c>
      <c r="P79" s="152"/>
      <c r="Q79" s="150"/>
      <c r="R79" s="174">
        <f>'1D ELO'!$P$5</f>
        <v>0</v>
      </c>
    </row>
    <row r="80" spans="1:19" s="2" customFormat="1" ht="9.6">
      <c r="A80" s="36"/>
      <c r="B80" s="37" t="s">
        <v>164</v>
      </c>
      <c r="C80" s="37" t="s">
        <v>357</v>
      </c>
      <c r="D80" s="37" t="s">
        <v>358</v>
      </c>
      <c r="E80" s="37" t="s">
        <v>111</v>
      </c>
      <c r="F80" s="38" t="s">
        <v>167</v>
      </c>
      <c r="G80" s="38" t="s">
        <v>114</v>
      </c>
      <c r="H80" s="38"/>
      <c r="I80" s="38" t="s">
        <v>115</v>
      </c>
      <c r="J80" s="38"/>
      <c r="K80" s="37" t="s">
        <v>168</v>
      </c>
      <c r="L80" s="39"/>
      <c r="M80" s="37" t="s">
        <v>273</v>
      </c>
      <c r="N80" s="39"/>
      <c r="O80" s="37" t="s">
        <v>359</v>
      </c>
      <c r="P80" s="39"/>
      <c r="Q80" s="37" t="s">
        <v>360</v>
      </c>
      <c r="R80" s="40"/>
    </row>
    <row r="81" spans="1:21" s="2" customFormat="1" ht="3.75" customHeight="1">
      <c r="A81" s="175"/>
      <c r="B81" s="176"/>
      <c r="C81" s="176"/>
      <c r="D81" s="176"/>
      <c r="E81" s="176"/>
      <c r="F81" s="177"/>
      <c r="G81" s="177"/>
      <c r="H81" s="5"/>
      <c r="I81" s="177"/>
      <c r="J81" s="178"/>
      <c r="K81" s="176"/>
      <c r="L81" s="178"/>
      <c r="M81" s="176"/>
      <c r="N81" s="178"/>
      <c r="O81" s="176"/>
      <c r="P81" s="178"/>
      <c r="Q81" s="176"/>
      <c r="R81" s="179"/>
    </row>
    <row r="82" spans="1:21" s="5" customFormat="1" ht="10.5" customHeight="1">
      <c r="A82" s="46">
        <v>17</v>
      </c>
      <c r="B82" s="47" t="str">
        <f>IF($D82="","",VLOOKUP($D82,'1D ELO'!$A$7:$P$39,14))</f>
        <v/>
      </c>
      <c r="C82" s="47" t="str">
        <f>IF($D82="","",VLOOKUP($D82,'1D ELO'!$A$7:$P$39,15))</f>
        <v/>
      </c>
      <c r="D82" s="48"/>
      <c r="E82" s="92" t="str">
        <f>UPPER(IF($D82="","",VLOOKUP($D82,'1D ELO'!$A$7:$P$39,5)))</f>
        <v/>
      </c>
      <c r="F82" s="93" t="str">
        <f>UPPER(IF($D82="","",VLOOKUP($D82,'1D ELO'!$A$7:$P$39,2)))</f>
        <v/>
      </c>
      <c r="G82" s="93" t="str">
        <f>IF($D82="","",VLOOKUP($D82,'1D ELO'!$A$7:$P$39,3))</f>
        <v/>
      </c>
      <c r="H82" s="94"/>
      <c r="I82" s="93" t="str">
        <f>IF($D82="","",VLOOKUP($D82,'1D ELO'!$A$7:$P$39,4))</f>
        <v/>
      </c>
      <c r="J82" s="52"/>
      <c r="K82" s="53"/>
      <c r="L82" s="54"/>
      <c r="M82" s="53"/>
      <c r="N82" s="54"/>
      <c r="O82" s="53"/>
      <c r="P82" s="54"/>
      <c r="Q82" s="53"/>
      <c r="R82" s="55" t="s">
        <v>364</v>
      </c>
      <c r="S82" s="56"/>
      <c r="U82" s="57" t="e">
        <f>#REF!</f>
        <v>#REF!</v>
      </c>
    </row>
    <row r="83" spans="1:21" s="5" customFormat="1" ht="9.6" customHeight="1">
      <c r="A83" s="58"/>
      <c r="B83" s="59"/>
      <c r="C83" s="59"/>
      <c r="D83" s="59"/>
      <c r="E83" s="92" t="str">
        <f>UPPER(IF($D82="","",VLOOKUP($D82,'1D ELO'!$A$7:$P$33,11)))</f>
        <v/>
      </c>
      <c r="F83" s="93" t="str">
        <f>UPPER(IF($D82="","",VLOOKUP($D82,'1D ELO'!$A$7:$P$33,8)))</f>
        <v/>
      </c>
      <c r="G83" s="93" t="str">
        <f>IF($D82="","",VLOOKUP($D82,'1D ELO'!$A$7:$P$33,9))</f>
        <v/>
      </c>
      <c r="H83" s="94"/>
      <c r="I83" s="93" t="str">
        <f>IF($D82="","",VLOOKUP($D82,'1D ELO'!$A$7:$P$33,10))</f>
        <v/>
      </c>
      <c r="J83" s="60"/>
      <c r="K83" s="61" t="str">
        <f>IF(J83="a",F82,IF(J83="b",F84,""))</f>
        <v/>
      </c>
      <c r="L83" s="54"/>
      <c r="M83" s="53"/>
      <c r="N83" s="54"/>
      <c r="O83" s="53"/>
      <c r="P83" s="54"/>
      <c r="Q83" s="53"/>
      <c r="R83" s="62"/>
      <c r="S83" s="56"/>
      <c r="U83" s="63" t="e">
        <f>#REF!</f>
        <v>#REF!</v>
      </c>
    </row>
    <row r="84" spans="1:21" s="5" customFormat="1" ht="9.6" customHeight="1">
      <c r="A84" s="58"/>
      <c r="B84" s="64"/>
      <c r="C84" s="64"/>
      <c r="D84" s="64"/>
      <c r="E84" s="65"/>
      <c r="F84" s="66"/>
      <c r="G84" s="66"/>
      <c r="I84" s="66"/>
      <c r="J84" s="67"/>
      <c r="K84" s="68" t="str">
        <f>UPPER(IF(OR(J85="a",J85="as"),F82,IF(OR(J85="b",J85="bs"),F86,)))</f>
        <v/>
      </c>
      <c r="L84" s="69"/>
      <c r="M84" s="53"/>
      <c r="N84" s="54"/>
      <c r="O84" s="53"/>
      <c r="P84" s="54"/>
      <c r="Q84" s="53"/>
      <c r="R84" s="62"/>
      <c r="S84" s="56"/>
      <c r="U84" s="63" t="e">
        <f>#REF!</f>
        <v>#REF!</v>
      </c>
    </row>
    <row r="85" spans="1:21" s="5" customFormat="1" ht="9.6" customHeight="1">
      <c r="A85" s="58"/>
      <c r="B85" s="64"/>
      <c r="C85" s="64"/>
      <c r="D85" s="64"/>
      <c r="E85" s="70"/>
      <c r="F85" s="66"/>
      <c r="G85" s="66"/>
      <c r="H85" s="71"/>
      <c r="I85" s="72" t="s">
        <v>173</v>
      </c>
      <c r="J85" s="73"/>
      <c r="K85" s="74" t="str">
        <f>UPPER(IF(OR(J85="a",J85="as"),F83,IF(OR(J85="b",J85="bs"),F87,)))</f>
        <v/>
      </c>
      <c r="L85" s="75"/>
      <c r="M85" s="53"/>
      <c r="N85" s="54"/>
      <c r="O85" s="53"/>
      <c r="P85" s="54"/>
      <c r="Q85" s="53"/>
      <c r="R85" s="62"/>
      <c r="S85" s="56"/>
      <c r="U85" s="63" t="e">
        <f>#REF!</f>
        <v>#REF!</v>
      </c>
    </row>
    <row r="86" spans="1:21" s="5" customFormat="1" ht="9.6" customHeight="1">
      <c r="A86" s="58">
        <v>18</v>
      </c>
      <c r="B86" s="47" t="str">
        <f>IF($D86="","",VLOOKUP($D86,'1D ELO'!$A$7:$P$39,14))</f>
        <v/>
      </c>
      <c r="C86" s="47" t="str">
        <f>IF($D86="","",VLOOKUP($D86,'1D ELO'!$A$7:$P$39,15))</f>
        <v/>
      </c>
      <c r="D86" s="48"/>
      <c r="E86" s="76" t="str">
        <f>UPPER(IF($D86="","",VLOOKUP($D86,'1D ELO'!$A$7:$P$39,5)))</f>
        <v/>
      </c>
      <c r="F86" s="77" t="str">
        <f>UPPER(IF($D86="","",VLOOKUP($D86,'1D ELO'!$A$7:$P$39,2)))</f>
        <v/>
      </c>
      <c r="G86" s="77" t="str">
        <f>IF($D86="","",VLOOKUP($D86,'1D ELO'!$A$7:$P$39,3))</f>
        <v/>
      </c>
      <c r="H86" s="78"/>
      <c r="I86" s="77" t="str">
        <f>IF($D86="","",VLOOKUP($D86,'1D ELO'!$A$7:$P$39,4))</f>
        <v/>
      </c>
      <c r="J86" s="79"/>
      <c r="K86" s="53"/>
      <c r="L86" s="80"/>
      <c r="M86" s="81"/>
      <c r="N86" s="69"/>
      <c r="O86" s="53"/>
      <c r="P86" s="54"/>
      <c r="Q86" s="53"/>
      <c r="R86" s="62"/>
      <c r="S86" s="56"/>
      <c r="U86" s="63" t="e">
        <f>#REF!</f>
        <v>#REF!</v>
      </c>
    </row>
    <row r="87" spans="1:21" s="5" customFormat="1" ht="9.6" customHeight="1">
      <c r="A87" s="58"/>
      <c r="B87" s="59"/>
      <c r="C87" s="59"/>
      <c r="D87" s="59"/>
      <c r="E87" s="76" t="str">
        <f>UPPER(IF($D86="","",VLOOKUP($D86,'1D ELO'!$A$7:$P$33,11)))</f>
        <v/>
      </c>
      <c r="F87" s="77" t="str">
        <f>UPPER(IF($D86="","",VLOOKUP($D86,'1D ELO'!$A$7:$P$33,8)))</f>
        <v/>
      </c>
      <c r="G87" s="77" t="str">
        <f>IF($D86="","",VLOOKUP($D86,'1D ELO'!$A$7:$P$33,9))</f>
        <v/>
      </c>
      <c r="H87" s="78"/>
      <c r="I87" s="77" t="str">
        <f>IF($D86="","",VLOOKUP($D86,'1D ELO'!$A$7:$P$33,10))</f>
        <v/>
      </c>
      <c r="J87" s="60"/>
      <c r="K87" s="53"/>
      <c r="L87" s="80"/>
      <c r="M87" s="82"/>
      <c r="N87" s="83"/>
      <c r="O87" s="53"/>
      <c r="P87" s="54"/>
      <c r="Q87" s="53"/>
      <c r="R87" s="62"/>
      <c r="S87" s="56"/>
      <c r="U87" s="63" t="e">
        <f>#REF!</f>
        <v>#REF!</v>
      </c>
    </row>
    <row r="88" spans="1:21" s="5" customFormat="1" ht="9.6" customHeight="1">
      <c r="A88" s="58"/>
      <c r="B88" s="64"/>
      <c r="C88" s="64"/>
      <c r="D88" s="84"/>
      <c r="E88" s="85"/>
      <c r="F88" s="66"/>
      <c r="G88" s="66"/>
      <c r="H88" s="71"/>
      <c r="I88" s="66"/>
      <c r="J88" s="86"/>
      <c r="K88" s="53"/>
      <c r="L88" s="67"/>
      <c r="M88" s="68" t="str">
        <f>UPPER(IF(OR(L89="a",L89="as"),K84,IF(OR(L89="b",L89="bs"),K92,)))</f>
        <v/>
      </c>
      <c r="N88" s="54"/>
      <c r="O88" s="53"/>
      <c r="P88" s="54"/>
      <c r="Q88" s="53"/>
      <c r="R88" s="62"/>
      <c r="S88" s="56"/>
      <c r="U88" s="63" t="e">
        <f>#REF!</f>
        <v>#REF!</v>
      </c>
    </row>
    <row r="89" spans="1:21" s="5" customFormat="1" ht="9.6" customHeight="1">
      <c r="A89" s="58"/>
      <c r="B89" s="64"/>
      <c r="C89" s="64"/>
      <c r="D89" s="84"/>
      <c r="E89" s="85"/>
      <c r="F89" s="66"/>
      <c r="G89" s="66"/>
      <c r="H89" s="71"/>
      <c r="I89" s="66"/>
      <c r="J89" s="86"/>
      <c r="K89" s="87" t="s">
        <v>173</v>
      </c>
      <c r="L89" s="73"/>
      <c r="M89" s="74" t="str">
        <f>UPPER(IF(OR(L89="a",L89="as"),K85,IF(OR(L89="b",L89="bs"),K93,)))</f>
        <v/>
      </c>
      <c r="N89" s="75"/>
      <c r="O89" s="53"/>
      <c r="P89" s="54"/>
      <c r="Q89" s="53"/>
      <c r="R89" s="62"/>
      <c r="S89" s="56"/>
      <c r="U89" s="63" t="e">
        <f>#REF!</f>
        <v>#REF!</v>
      </c>
    </row>
    <row r="90" spans="1:21" s="5" customFormat="1" ht="9.6" customHeight="1">
      <c r="A90" s="88">
        <v>19</v>
      </c>
      <c r="B90" s="47" t="str">
        <f>IF($D90="","",VLOOKUP($D90,'1D ELO'!$A$7:$P$39,14))</f>
        <v/>
      </c>
      <c r="C90" s="47" t="str">
        <f>IF($D90="","",VLOOKUP($D90,'1D ELO'!$A$7:$P$39,15))</f>
        <v/>
      </c>
      <c r="D90" s="48"/>
      <c r="E90" s="76" t="str">
        <f>UPPER(IF($D90="","",VLOOKUP($D90,'1D ELO'!$A$7:$P$39,5)))</f>
        <v/>
      </c>
      <c r="F90" s="77" t="str">
        <f>UPPER(IF($D90="","",VLOOKUP($D90,'1D ELO'!$A$7:$P$39,2)))</f>
        <v/>
      </c>
      <c r="G90" s="77" t="str">
        <f>IF($D90="","",VLOOKUP($D90,'1D ELO'!$A$7:$P$39,3))</f>
        <v/>
      </c>
      <c r="H90" s="78"/>
      <c r="I90" s="77" t="str">
        <f>IF($D90="","",VLOOKUP($D90,'1D ELO'!$A$7:$P$39,4))</f>
        <v/>
      </c>
      <c r="J90" s="52"/>
      <c r="K90" s="53"/>
      <c r="L90" s="80"/>
      <c r="M90" s="53"/>
      <c r="N90" s="80"/>
      <c r="O90" s="81"/>
      <c r="P90" s="54"/>
      <c r="Q90" s="53"/>
      <c r="R90" s="62"/>
      <c r="S90" s="56"/>
      <c r="U90" s="63" t="e">
        <f>#REF!</f>
        <v>#REF!</v>
      </c>
    </row>
    <row r="91" spans="1:21" s="5" customFormat="1" ht="9.6" customHeight="1">
      <c r="A91" s="58"/>
      <c r="B91" s="59"/>
      <c r="C91" s="59"/>
      <c r="D91" s="59"/>
      <c r="E91" s="76" t="str">
        <f>UPPER(IF($D90="","",VLOOKUP($D90,'1D ELO'!$A$7:$P$33,11)))</f>
        <v/>
      </c>
      <c r="F91" s="77" t="str">
        <f>UPPER(IF($D90="","",VLOOKUP($D90,'1D ELO'!$A$7:$P$33,8)))</f>
        <v/>
      </c>
      <c r="G91" s="77" t="str">
        <f>IF($D90="","",VLOOKUP($D90,'1D ELO'!$A$7:$P$33,9))</f>
        <v/>
      </c>
      <c r="H91" s="78"/>
      <c r="I91" s="77" t="str">
        <f>IF($D90="","",VLOOKUP($D90,'1D ELO'!$A$7:$P$33,10))</f>
        <v/>
      </c>
      <c r="J91" s="60"/>
      <c r="K91" s="61" t="str">
        <f>IF(J91="a",F90,IF(J91="b",F92,""))</f>
        <v/>
      </c>
      <c r="L91" s="80"/>
      <c r="M91" s="53"/>
      <c r="N91" s="80"/>
      <c r="O91" s="53"/>
      <c r="P91" s="54"/>
      <c r="Q91" s="53"/>
      <c r="R91" s="62"/>
      <c r="S91" s="56"/>
      <c r="U91" s="89" t="e">
        <f>#REF!</f>
        <v>#REF!</v>
      </c>
    </row>
    <row r="92" spans="1:21" s="5" customFormat="1" ht="9.6" customHeight="1">
      <c r="A92" s="58"/>
      <c r="B92" s="64"/>
      <c r="C92" s="64"/>
      <c r="D92" s="84"/>
      <c r="E92" s="85"/>
      <c r="F92" s="66"/>
      <c r="G92" s="66"/>
      <c r="H92" s="71"/>
      <c r="I92" s="66"/>
      <c r="J92" s="67"/>
      <c r="K92" s="68" t="str">
        <f>UPPER(IF(OR(J93="a",J93="as"),F90,IF(OR(J93="b",J93="bs"),F94,)))</f>
        <v/>
      </c>
      <c r="L92" s="90"/>
      <c r="M92" s="53"/>
      <c r="N92" s="80"/>
      <c r="O92" s="53"/>
      <c r="P92" s="54"/>
      <c r="Q92" s="53"/>
      <c r="R92" s="62"/>
      <c r="S92" s="56"/>
    </row>
    <row r="93" spans="1:21" s="5" customFormat="1" ht="9.6" customHeight="1">
      <c r="A93" s="58"/>
      <c r="B93" s="64"/>
      <c r="C93" s="64"/>
      <c r="D93" s="84"/>
      <c r="E93" s="85"/>
      <c r="F93" s="66"/>
      <c r="G93" s="66"/>
      <c r="H93" s="71"/>
      <c r="I93" s="72" t="s">
        <v>173</v>
      </c>
      <c r="J93" s="73"/>
      <c r="K93" s="74" t="str">
        <f>UPPER(IF(OR(J93="a",J93="as"),F91,IF(OR(J93="b",J93="bs"),F95,)))</f>
        <v/>
      </c>
      <c r="L93" s="60"/>
      <c r="M93" s="53"/>
      <c r="N93" s="80"/>
      <c r="O93" s="53"/>
      <c r="P93" s="54"/>
      <c r="Q93" s="53"/>
      <c r="R93" s="62"/>
      <c r="S93" s="56"/>
    </row>
    <row r="94" spans="1:21" s="5" customFormat="1" ht="9.6" customHeight="1">
      <c r="A94" s="58">
        <v>20</v>
      </c>
      <c r="B94" s="47" t="str">
        <f>IF($D94="","",VLOOKUP($D94,'1D ELO'!$A$7:$P$39,14))</f>
        <v/>
      </c>
      <c r="C94" s="47" t="str">
        <f>IF($D94="","",VLOOKUP($D94,'1D ELO'!$A$7:$P$39,15))</f>
        <v/>
      </c>
      <c r="D94" s="48"/>
      <c r="E94" s="76" t="str">
        <f>UPPER(IF($D94="","",VLOOKUP($D94,'1D ELO'!$A$7:$P$39,5)))</f>
        <v/>
      </c>
      <c r="F94" s="77" t="str">
        <f>UPPER(IF($D94="","",VLOOKUP($D94,'1D ELO'!$A$7:$P$39,2)))</f>
        <v/>
      </c>
      <c r="G94" s="77" t="str">
        <f>IF($D94="","",VLOOKUP($D94,'1D ELO'!$A$7:$P$39,3))</f>
        <v/>
      </c>
      <c r="H94" s="78"/>
      <c r="I94" s="77" t="str">
        <f>IF($D94="","",VLOOKUP($D94,'1D ELO'!$A$7:$P$39,4))</f>
        <v/>
      </c>
      <c r="J94" s="79"/>
      <c r="K94" s="53"/>
      <c r="L94" s="54"/>
      <c r="M94" s="81"/>
      <c r="N94" s="90"/>
      <c r="O94" s="53"/>
      <c r="P94" s="54"/>
      <c r="Q94" s="53"/>
      <c r="R94" s="62"/>
      <c r="S94" s="56"/>
    </row>
    <row r="95" spans="1:21" s="5" customFormat="1" ht="9.6" customHeight="1">
      <c r="A95" s="58"/>
      <c r="B95" s="59"/>
      <c r="C95" s="59"/>
      <c r="D95" s="59"/>
      <c r="E95" s="76" t="str">
        <f>UPPER(IF($D94="","",VLOOKUP($D94,'1D ELO'!$A$7:$P$33,11)))</f>
        <v/>
      </c>
      <c r="F95" s="77" t="str">
        <f>UPPER(IF($D94="","",VLOOKUP($D94,'1D ELO'!$A$7:$P$33,8)))</f>
        <v/>
      </c>
      <c r="G95" s="77" t="str">
        <f>IF($D94="","",VLOOKUP($D94,'1D ELO'!$A$7:$P$33,9))</f>
        <v/>
      </c>
      <c r="H95" s="78"/>
      <c r="I95" s="77" t="str">
        <f>IF($D94="","",VLOOKUP($D94,'1D ELO'!$A$7:$P$33,10))</f>
        <v/>
      </c>
      <c r="J95" s="60"/>
      <c r="K95" s="53"/>
      <c r="L95" s="54"/>
      <c r="M95" s="82"/>
      <c r="N95" s="91"/>
      <c r="O95" s="53"/>
      <c r="P95" s="54"/>
      <c r="Q95" s="53"/>
      <c r="R95" s="62"/>
      <c r="S95" s="56"/>
    </row>
    <row r="96" spans="1:21" s="5" customFormat="1" ht="9.6" customHeight="1">
      <c r="A96" s="58"/>
      <c r="B96" s="64"/>
      <c r="C96" s="64"/>
      <c r="D96" s="64"/>
      <c r="E96" s="70"/>
      <c r="F96" s="66"/>
      <c r="G96" s="66"/>
      <c r="H96" s="71"/>
      <c r="I96" s="66"/>
      <c r="J96" s="86"/>
      <c r="K96" s="53"/>
      <c r="L96" s="54"/>
      <c r="M96" s="53"/>
      <c r="N96" s="67"/>
      <c r="O96" s="68" t="str">
        <f>UPPER(IF(OR(N97="a",N97="as"),M88,IF(OR(N97="b",N97="bs"),M104,)))</f>
        <v/>
      </c>
      <c r="P96" s="54"/>
      <c r="Q96" s="53"/>
      <c r="R96" s="62"/>
      <c r="S96" s="56"/>
    </row>
    <row r="97" spans="1:19" s="5" customFormat="1" ht="9.6" customHeight="1">
      <c r="A97" s="58"/>
      <c r="B97" s="64"/>
      <c r="C97" s="64"/>
      <c r="D97" s="64"/>
      <c r="E97" s="70"/>
      <c r="F97" s="66"/>
      <c r="G97" s="66"/>
      <c r="H97" s="71"/>
      <c r="I97" s="66"/>
      <c r="J97" s="86"/>
      <c r="K97" s="53"/>
      <c r="L97" s="54"/>
      <c r="M97" s="87" t="s">
        <v>173</v>
      </c>
      <c r="N97" s="73"/>
      <c r="O97" s="74" t="str">
        <f>UPPER(IF(OR(N97="a",N97="as"),M89,IF(OR(N97="b",N97="bs"),M105,)))</f>
        <v/>
      </c>
      <c r="P97" s="75"/>
      <c r="Q97" s="53"/>
      <c r="R97" s="62"/>
      <c r="S97" s="56"/>
    </row>
    <row r="98" spans="1:19" s="5" customFormat="1" ht="9.6" customHeight="1">
      <c r="A98" s="58">
        <v>21</v>
      </c>
      <c r="B98" s="47" t="str">
        <f>IF($D98="","",VLOOKUP($D98,'1D ELO'!$A$7:$P$39,14))</f>
        <v/>
      </c>
      <c r="C98" s="47" t="str">
        <f>IF($D98="","",VLOOKUP($D98,'1D ELO'!$A$7:$P$39,15))</f>
        <v/>
      </c>
      <c r="D98" s="48"/>
      <c r="E98" s="76" t="str">
        <f>UPPER(IF($D98="","",VLOOKUP($D98,'1D ELO'!$A$7:$P$39,5)))</f>
        <v/>
      </c>
      <c r="F98" s="77" t="str">
        <f>UPPER(IF($D98="","",VLOOKUP($D98,'1D ELO'!$A$7:$P$39,2)))</f>
        <v/>
      </c>
      <c r="G98" s="77" t="str">
        <f>IF($D98="","",VLOOKUP($D98,'1D ELO'!$A$7:$P$39,3))</f>
        <v/>
      </c>
      <c r="H98" s="78"/>
      <c r="I98" s="77" t="str">
        <f>IF($D98="","",VLOOKUP($D98,'1D ELO'!$A$7:$P$39,4))</f>
        <v/>
      </c>
      <c r="J98" s="52"/>
      <c r="K98" s="53"/>
      <c r="L98" s="54"/>
      <c r="M98" s="53"/>
      <c r="N98" s="80"/>
      <c r="O98" s="53"/>
      <c r="P98" s="80"/>
      <c r="Q98" s="53"/>
      <c r="R98" s="62"/>
      <c r="S98" s="56"/>
    </row>
    <row r="99" spans="1:19" s="5" customFormat="1" ht="9.6" customHeight="1">
      <c r="A99" s="58"/>
      <c r="B99" s="59"/>
      <c r="C99" s="59"/>
      <c r="D99" s="59"/>
      <c r="E99" s="76" t="str">
        <f>UPPER(IF($D98="","",VLOOKUP($D98,'1D ELO'!$A$7:$P$33,11)))</f>
        <v/>
      </c>
      <c r="F99" s="77" t="str">
        <f>UPPER(IF($D98="","",VLOOKUP($D98,'1D ELO'!$A$7:$P$33,8)))</f>
        <v/>
      </c>
      <c r="G99" s="77" t="str">
        <f>IF($D98="","",VLOOKUP($D98,'1D ELO'!$A$7:$P$33,9))</f>
        <v/>
      </c>
      <c r="H99" s="78"/>
      <c r="I99" s="77" t="str">
        <f>IF($D98="","",VLOOKUP($D98,'1D ELO'!$A$7:$P$33,10))</f>
        <v/>
      </c>
      <c r="J99" s="60"/>
      <c r="K99" s="61" t="str">
        <f>IF(J99="a",F98,IF(J99="b",F100,""))</f>
        <v/>
      </c>
      <c r="L99" s="54"/>
      <c r="M99" s="53"/>
      <c r="N99" s="80"/>
      <c r="O99" s="53"/>
      <c r="P99" s="80"/>
      <c r="Q99" s="53"/>
      <c r="R99" s="62"/>
      <c r="S99" s="56"/>
    </row>
    <row r="100" spans="1:19" s="5" customFormat="1" ht="9.6" customHeight="1">
      <c r="A100" s="58"/>
      <c r="B100" s="64"/>
      <c r="C100" s="64"/>
      <c r="D100" s="64"/>
      <c r="E100" s="70"/>
      <c r="F100" s="66"/>
      <c r="G100" s="66"/>
      <c r="H100" s="71"/>
      <c r="I100" s="66"/>
      <c r="J100" s="67"/>
      <c r="K100" s="68" t="str">
        <f>UPPER(IF(OR(J101="a",J101="as"),F98,IF(OR(J101="b",J101="bs"),F102,)))</f>
        <v/>
      </c>
      <c r="L100" s="69"/>
      <c r="M100" s="53"/>
      <c r="N100" s="80"/>
      <c r="O100" s="53"/>
      <c r="P100" s="80"/>
      <c r="Q100" s="53"/>
      <c r="R100" s="62"/>
      <c r="S100" s="56"/>
    </row>
    <row r="101" spans="1:19" s="5" customFormat="1" ht="9.6" customHeight="1">
      <c r="A101" s="58"/>
      <c r="B101" s="64"/>
      <c r="C101" s="64"/>
      <c r="D101" s="64"/>
      <c r="E101" s="70"/>
      <c r="F101" s="66"/>
      <c r="G101" s="66"/>
      <c r="H101" s="71"/>
      <c r="I101" s="72" t="s">
        <v>173</v>
      </c>
      <c r="J101" s="73"/>
      <c r="K101" s="74" t="str">
        <f>UPPER(IF(OR(J101="a",J101="as"),F99,IF(OR(J101="b",J101="bs"),F103,)))</f>
        <v/>
      </c>
      <c r="L101" s="75"/>
      <c r="M101" s="53"/>
      <c r="N101" s="80"/>
      <c r="O101" s="53"/>
      <c r="P101" s="80"/>
      <c r="Q101" s="53"/>
      <c r="R101" s="62"/>
      <c r="S101" s="56"/>
    </row>
    <row r="102" spans="1:19" s="5" customFormat="1" ht="9.6" customHeight="1">
      <c r="A102" s="58">
        <v>22</v>
      </c>
      <c r="B102" s="47" t="str">
        <f>IF($D102="","",VLOOKUP($D102,'1D ELO'!$A$7:$P$39,14))</f>
        <v/>
      </c>
      <c r="C102" s="47" t="str">
        <f>IF($D102="","",VLOOKUP($D102,'1D ELO'!$A$7:$P$39,15))</f>
        <v/>
      </c>
      <c r="D102" s="48"/>
      <c r="E102" s="76" t="str">
        <f>UPPER(IF($D102="","",VLOOKUP($D102,'1D ELO'!$A$7:$P$39,5)))</f>
        <v/>
      </c>
      <c r="F102" s="77" t="str">
        <f>UPPER(IF($D102="","",VLOOKUP($D102,'1D ELO'!$A$7:$P$39,2)))</f>
        <v/>
      </c>
      <c r="G102" s="77" t="str">
        <f>IF($D102="","",VLOOKUP($D102,'1D ELO'!$A$7:$P$39,3))</f>
        <v/>
      </c>
      <c r="H102" s="78"/>
      <c r="I102" s="77" t="str">
        <f>IF($D102="","",VLOOKUP($D102,'1D ELO'!$A$7:$P$39,4))</f>
        <v/>
      </c>
      <c r="J102" s="79"/>
      <c r="K102" s="53"/>
      <c r="L102" s="80"/>
      <c r="M102" s="81"/>
      <c r="N102" s="90"/>
      <c r="O102" s="53"/>
      <c r="P102" s="80"/>
      <c r="Q102" s="53"/>
      <c r="R102" s="62"/>
      <c r="S102" s="56"/>
    </row>
    <row r="103" spans="1:19" s="5" customFormat="1" ht="9.6" customHeight="1">
      <c r="A103" s="58"/>
      <c r="B103" s="59"/>
      <c r="C103" s="59"/>
      <c r="D103" s="59"/>
      <c r="E103" s="76" t="str">
        <f>UPPER(IF($D102="","",VLOOKUP($D102,'1D ELO'!$A$7:$P$33,11)))</f>
        <v/>
      </c>
      <c r="F103" s="77" t="str">
        <f>UPPER(IF($D102="","",VLOOKUP($D102,'1D ELO'!$A$7:$P$33,8)))</f>
        <v/>
      </c>
      <c r="G103" s="77" t="str">
        <f>IF($D102="","",VLOOKUP($D102,'1D ELO'!$A$7:$P$33,9))</f>
        <v/>
      </c>
      <c r="H103" s="78"/>
      <c r="I103" s="77" t="str">
        <f>IF($D102="","",VLOOKUP($D102,'1D ELO'!$A$7:$P$33,10))</f>
        <v/>
      </c>
      <c r="J103" s="60"/>
      <c r="K103" s="53"/>
      <c r="L103" s="80"/>
      <c r="M103" s="82"/>
      <c r="N103" s="91"/>
      <c r="O103" s="53"/>
      <c r="P103" s="80"/>
      <c r="Q103" s="53"/>
      <c r="R103" s="62"/>
      <c r="S103" s="56"/>
    </row>
    <row r="104" spans="1:19" s="5" customFormat="1" ht="9.6" customHeight="1">
      <c r="A104" s="58"/>
      <c r="B104" s="64"/>
      <c r="C104" s="64"/>
      <c r="D104" s="84"/>
      <c r="E104" s="85"/>
      <c r="F104" s="66"/>
      <c r="G104" s="66"/>
      <c r="H104" s="71"/>
      <c r="I104" s="66"/>
      <c r="J104" s="86"/>
      <c r="K104" s="53"/>
      <c r="L104" s="67"/>
      <c r="M104" s="68" t="str">
        <f>UPPER(IF(OR(L105="a",L105="as"),K100,IF(OR(L105="b",L105="bs"),K108,)))</f>
        <v/>
      </c>
      <c r="N104" s="80"/>
      <c r="O104" s="53"/>
      <c r="P104" s="80"/>
      <c r="Q104" s="53"/>
      <c r="R104" s="62"/>
      <c r="S104" s="56"/>
    </row>
    <row r="105" spans="1:19" s="5" customFormat="1" ht="9.6" customHeight="1">
      <c r="A105" s="58"/>
      <c r="B105" s="64"/>
      <c r="C105" s="64"/>
      <c r="D105" s="84"/>
      <c r="E105" s="85"/>
      <c r="F105" s="66"/>
      <c r="G105" s="66"/>
      <c r="H105" s="71"/>
      <c r="I105" s="66"/>
      <c r="J105" s="86"/>
      <c r="K105" s="87" t="s">
        <v>173</v>
      </c>
      <c r="L105" s="73"/>
      <c r="M105" s="74" t="str">
        <f>UPPER(IF(OR(L105="a",L105="as"),K101,IF(OR(L105="b",L105="bs"),K109,)))</f>
        <v/>
      </c>
      <c r="N105" s="60"/>
      <c r="O105" s="53"/>
      <c r="P105" s="80"/>
      <c r="Q105" s="53"/>
      <c r="R105" s="62"/>
      <c r="S105" s="56"/>
    </row>
    <row r="106" spans="1:19" s="5" customFormat="1" ht="9.6" customHeight="1">
      <c r="A106" s="88">
        <v>23</v>
      </c>
      <c r="B106" s="47" t="str">
        <f>IF($D106="","",VLOOKUP($D106,'1D ELO'!$A$7:$P$39,14))</f>
        <v/>
      </c>
      <c r="C106" s="47" t="str">
        <f>IF($D106="","",VLOOKUP($D106,'1D ELO'!$A$7:$P$39,15))</f>
        <v/>
      </c>
      <c r="D106" s="48"/>
      <c r="E106" s="76" t="str">
        <f>UPPER(IF($D106="","",VLOOKUP($D106,'1D ELO'!$A$7:$P$39,5)))</f>
        <v/>
      </c>
      <c r="F106" s="77" t="str">
        <f>UPPER(IF($D106="","",VLOOKUP($D106,'1D ELO'!$A$7:$P$39,2)))</f>
        <v/>
      </c>
      <c r="G106" s="77" t="str">
        <f>IF($D106="","",VLOOKUP($D106,'1D ELO'!$A$7:$P$39,3))</f>
        <v/>
      </c>
      <c r="H106" s="78"/>
      <c r="I106" s="77" t="str">
        <f>IF($D106="","",VLOOKUP($D106,'1D ELO'!$A$7:$P$39,4))</f>
        <v/>
      </c>
      <c r="J106" s="52"/>
      <c r="K106" s="53"/>
      <c r="L106" s="80"/>
      <c r="M106" s="53"/>
      <c r="N106" s="54"/>
      <c r="O106" s="81"/>
      <c r="P106" s="80"/>
      <c r="Q106" s="53"/>
      <c r="R106" s="62"/>
      <c r="S106" s="56"/>
    </row>
    <row r="107" spans="1:19" s="5" customFormat="1" ht="9.6" customHeight="1">
      <c r="A107" s="58"/>
      <c r="B107" s="59"/>
      <c r="C107" s="59"/>
      <c r="D107" s="59"/>
      <c r="E107" s="76" t="str">
        <f>UPPER(IF($D106="","",VLOOKUP($D106,'1D ELO'!$A$7:$P$33,11)))</f>
        <v/>
      </c>
      <c r="F107" s="77" t="str">
        <f>UPPER(IF($D106="","",VLOOKUP($D106,'1D ELO'!$A$7:$P$33,8)))</f>
        <v/>
      </c>
      <c r="G107" s="77" t="str">
        <f>IF($D106="","",VLOOKUP($D106,'1D ELO'!$A$7:$P$33,9))</f>
        <v/>
      </c>
      <c r="H107" s="78"/>
      <c r="I107" s="77" t="str">
        <f>IF($D106="","",VLOOKUP($D106,'1D ELO'!$A$7:$P$33,10))</f>
        <v/>
      </c>
      <c r="J107" s="60"/>
      <c r="K107" s="61" t="str">
        <f>IF(J107="a",F106,IF(J107="b",F108,""))</f>
        <v/>
      </c>
      <c r="L107" s="80"/>
      <c r="M107" s="53"/>
      <c r="N107" s="54"/>
      <c r="O107" s="53"/>
      <c r="P107" s="80"/>
      <c r="Q107" s="53"/>
      <c r="R107" s="62"/>
      <c r="S107" s="56"/>
    </row>
    <row r="108" spans="1:19" s="5" customFormat="1" ht="9.6" customHeight="1">
      <c r="A108" s="58"/>
      <c r="B108" s="64"/>
      <c r="C108" s="64"/>
      <c r="D108" s="84"/>
      <c r="E108" s="85"/>
      <c r="F108" s="66"/>
      <c r="G108" s="66"/>
      <c r="H108" s="71"/>
      <c r="I108" s="66"/>
      <c r="J108" s="67"/>
      <c r="K108" s="68" t="str">
        <f>UPPER(IF(OR(J109="a",J109="as"),F106,IF(OR(J109="b",J109="bs"),F110,)))</f>
        <v/>
      </c>
      <c r="L108" s="90"/>
      <c r="M108" s="53"/>
      <c r="N108" s="54"/>
      <c r="O108" s="53"/>
      <c r="P108" s="80"/>
      <c r="Q108" s="53"/>
      <c r="R108" s="62"/>
      <c r="S108" s="56"/>
    </row>
    <row r="109" spans="1:19" s="5" customFormat="1" ht="9.6" customHeight="1">
      <c r="A109" s="58"/>
      <c r="B109" s="64"/>
      <c r="C109" s="64"/>
      <c r="D109" s="84"/>
      <c r="E109" s="85"/>
      <c r="F109" s="66"/>
      <c r="G109" s="66"/>
      <c r="H109" s="71"/>
      <c r="I109" s="72" t="s">
        <v>173</v>
      </c>
      <c r="J109" s="73"/>
      <c r="K109" s="74" t="str">
        <f>UPPER(IF(OR(J109="a",J109="as"),F107,IF(OR(J109="b",J109="bs"),F111,)))</f>
        <v/>
      </c>
      <c r="L109" s="60"/>
      <c r="M109" s="53"/>
      <c r="N109" s="54"/>
      <c r="O109" s="53"/>
      <c r="P109" s="80"/>
      <c r="Q109" s="53"/>
      <c r="R109" s="62"/>
      <c r="S109" s="56"/>
    </row>
    <row r="110" spans="1:19" s="5" customFormat="1" ht="9.6" customHeight="1">
      <c r="A110" s="46">
        <v>24</v>
      </c>
      <c r="B110" s="47" t="str">
        <f>IF($D110="","",VLOOKUP($D110,'1D ELO'!$A$7:$P$39,14))</f>
        <v/>
      </c>
      <c r="C110" s="47" t="str">
        <f>IF($D110="","",VLOOKUP($D110,'1D ELO'!$A$7:$P$39,15))</f>
        <v/>
      </c>
      <c r="D110" s="48"/>
      <c r="E110" s="92" t="str">
        <f>UPPER(IF($D110="","",VLOOKUP($D110,'1D ELO'!$A$7:$P$39,5)))</f>
        <v/>
      </c>
      <c r="F110" s="93" t="str">
        <f>UPPER(IF($D110="","",VLOOKUP($D110,'1D ELO'!$A$7:$P$39,2)))</f>
        <v/>
      </c>
      <c r="G110" s="93" t="str">
        <f>IF($D110="","",VLOOKUP($D110,'1D ELO'!$A$7:$P$39,3))</f>
        <v/>
      </c>
      <c r="H110" s="94"/>
      <c r="I110" s="93" t="str">
        <f>IF($D110="","",VLOOKUP($D110,'1D ELO'!$A$7:$P$39,4))</f>
        <v/>
      </c>
      <c r="J110" s="79"/>
      <c r="K110" s="53"/>
      <c r="L110" s="54"/>
      <c r="M110" s="81"/>
      <c r="N110" s="69"/>
      <c r="O110" s="53"/>
      <c r="P110" s="80"/>
      <c r="Q110" s="53"/>
      <c r="R110" s="62"/>
      <c r="S110" s="56"/>
    </row>
    <row r="111" spans="1:19" s="5" customFormat="1" ht="9.6" customHeight="1">
      <c r="A111" s="58"/>
      <c r="B111" s="59"/>
      <c r="C111" s="59"/>
      <c r="D111" s="59"/>
      <c r="E111" s="92" t="str">
        <f>UPPER(IF($D110="","",VLOOKUP($D110,'1D ELO'!$A$7:$P$33,11)))</f>
        <v/>
      </c>
      <c r="F111" s="93" t="str">
        <f>UPPER(IF($D110="","",VLOOKUP($D110,'1D ELO'!$A$7:$P$33,8)))</f>
        <v/>
      </c>
      <c r="G111" s="93" t="str">
        <f>IF($D110="","",VLOOKUP($D110,'1D ELO'!$A$7:$P$33,9))</f>
        <v/>
      </c>
      <c r="H111" s="94"/>
      <c r="I111" s="93" t="str">
        <f>IF($D110="","",VLOOKUP($D110,'1D ELO'!$A$7:$P$33,10))</f>
        <v/>
      </c>
      <c r="J111" s="60"/>
      <c r="K111" s="53"/>
      <c r="L111" s="54"/>
      <c r="M111" s="82"/>
      <c r="N111" s="83"/>
      <c r="O111" s="53"/>
      <c r="P111" s="80"/>
      <c r="Q111" s="53"/>
      <c r="R111" s="62"/>
      <c r="S111" s="56"/>
    </row>
    <row r="112" spans="1:19" s="5" customFormat="1" ht="9.6" customHeight="1">
      <c r="A112" s="58"/>
      <c r="B112" s="64"/>
      <c r="C112" s="64"/>
      <c r="D112" s="84"/>
      <c r="E112" s="85"/>
      <c r="F112" s="66"/>
      <c r="G112" s="66"/>
      <c r="H112" s="71"/>
      <c r="I112" s="66"/>
      <c r="J112" s="86"/>
      <c r="K112" s="53"/>
      <c r="L112" s="54"/>
      <c r="M112" s="53"/>
      <c r="N112" s="54"/>
      <c r="O112" s="54"/>
      <c r="P112" s="67"/>
      <c r="Q112" s="68" t="str">
        <f>UPPER(IF(OR(P113="a",P113="as"),O96,IF(OR(P113="b",P113="bs"),O128,)))</f>
        <v/>
      </c>
      <c r="R112" s="95"/>
      <c r="S112" s="56"/>
    </row>
    <row r="113" spans="1:19" s="5" customFormat="1" ht="9.6" customHeight="1">
      <c r="A113" s="58"/>
      <c r="B113" s="64"/>
      <c r="C113" s="64"/>
      <c r="D113" s="84"/>
      <c r="E113" s="85"/>
      <c r="F113" s="66"/>
      <c r="G113" s="66"/>
      <c r="H113" s="71"/>
      <c r="I113" s="66"/>
      <c r="J113" s="86"/>
      <c r="K113" s="53"/>
      <c r="L113" s="54"/>
      <c r="M113" s="53"/>
      <c r="N113" s="54"/>
      <c r="O113" s="87" t="s">
        <v>173</v>
      </c>
      <c r="P113" s="73"/>
      <c r="Q113" s="74" t="str">
        <f>UPPER(IF(OR(P113="a",P113="as"),O97,IF(OR(P113="b",P113="bs"),O129,)))</f>
        <v/>
      </c>
      <c r="R113" s="96"/>
      <c r="S113" s="56"/>
    </row>
    <row r="114" spans="1:19" s="5" customFormat="1" ht="9.6" customHeight="1">
      <c r="A114" s="46">
        <v>25</v>
      </c>
      <c r="B114" s="47" t="str">
        <f>IF($D114="","",VLOOKUP($D114,'1D ELO'!$A$7:$P$39,14))</f>
        <v/>
      </c>
      <c r="C114" s="47" t="str">
        <f>IF($D114="","",VLOOKUP($D114,'1D ELO'!$A$7:$P$39,15))</f>
        <v/>
      </c>
      <c r="D114" s="48"/>
      <c r="E114" s="92" t="str">
        <f>UPPER(IF($D114="","",VLOOKUP($D114,'1D ELO'!$A$7:$P$39,5)))</f>
        <v/>
      </c>
      <c r="F114" s="93" t="str">
        <f>UPPER(IF($D114="","",VLOOKUP($D114,'1D ELO'!$A$7:$P$39,2)))</f>
        <v/>
      </c>
      <c r="G114" s="93" t="str">
        <f>IF($D114="","",VLOOKUP($D114,'1D ELO'!$A$7:$P$39,3))</f>
        <v/>
      </c>
      <c r="H114" s="94"/>
      <c r="I114" s="93" t="str">
        <f>IF($D114="","",VLOOKUP($D114,'1D ELO'!$A$7:$P$39,4))</f>
        <v/>
      </c>
      <c r="J114" s="52"/>
      <c r="K114" s="53"/>
      <c r="L114" s="54"/>
      <c r="M114" s="53"/>
      <c r="N114" s="54"/>
      <c r="O114" s="53"/>
      <c r="P114" s="80"/>
      <c r="Q114" s="81"/>
      <c r="R114" s="62"/>
      <c r="S114" s="56"/>
    </row>
    <row r="115" spans="1:19" s="5" customFormat="1" ht="9.6" customHeight="1">
      <c r="A115" s="58"/>
      <c r="B115" s="59"/>
      <c r="C115" s="59"/>
      <c r="D115" s="59"/>
      <c r="E115" s="92" t="str">
        <f>UPPER(IF($D114="","",VLOOKUP($D114,'1D ELO'!$A$7:$P$33,11)))</f>
        <v/>
      </c>
      <c r="F115" s="93" t="str">
        <f>UPPER(IF($D114="","",VLOOKUP($D114,'1D ELO'!$A$7:$P$33,8)))</f>
        <v/>
      </c>
      <c r="G115" s="93" t="str">
        <f>IF($D114="","",VLOOKUP($D114,'1D ELO'!$A$7:$P$33,9))</f>
        <v/>
      </c>
      <c r="H115" s="94"/>
      <c r="I115" s="93" t="str">
        <f>IF($D114="","",VLOOKUP($D114,'1D ELO'!$A$7:$P$33,10))</f>
        <v/>
      </c>
      <c r="J115" s="60"/>
      <c r="K115" s="61" t="str">
        <f>IF(J115="a",F114,IF(J115="b",F116,""))</f>
        <v/>
      </c>
      <c r="L115" s="54"/>
      <c r="M115" s="53"/>
      <c r="N115" s="54"/>
      <c r="O115" s="53"/>
      <c r="P115" s="80"/>
      <c r="Q115" s="82"/>
      <c r="R115" s="97"/>
      <c r="S115" s="56"/>
    </row>
    <row r="116" spans="1:19" s="5" customFormat="1" ht="9.6" customHeight="1">
      <c r="A116" s="58"/>
      <c r="B116" s="64"/>
      <c r="C116" s="64"/>
      <c r="D116" s="84"/>
      <c r="E116" s="85"/>
      <c r="F116" s="66"/>
      <c r="G116" s="66"/>
      <c r="H116" s="71"/>
      <c r="I116" s="66"/>
      <c r="J116" s="67"/>
      <c r="K116" s="68" t="str">
        <f>UPPER(IF(OR(J117="a",J117="as"),F114,IF(OR(J117="b",J117="bs"),F118,)))</f>
        <v/>
      </c>
      <c r="L116" s="69"/>
      <c r="M116" s="53"/>
      <c r="N116" s="54"/>
      <c r="O116" s="53"/>
      <c r="P116" s="80"/>
      <c r="Q116" s="53"/>
      <c r="R116" s="62"/>
      <c r="S116" s="56"/>
    </row>
    <row r="117" spans="1:19" s="5" customFormat="1" ht="9.6" customHeight="1">
      <c r="A117" s="58"/>
      <c r="B117" s="64"/>
      <c r="C117" s="64"/>
      <c r="D117" s="84"/>
      <c r="E117" s="85"/>
      <c r="F117" s="66"/>
      <c r="G117" s="66"/>
      <c r="H117" s="71"/>
      <c r="I117" s="72" t="s">
        <v>173</v>
      </c>
      <c r="J117" s="73"/>
      <c r="K117" s="74" t="str">
        <f>UPPER(IF(OR(J117="a",J117="as"),F115,IF(OR(J117="b",J117="bs"),F119,)))</f>
        <v/>
      </c>
      <c r="L117" s="75"/>
      <c r="M117" s="53"/>
      <c r="N117" s="54"/>
      <c r="O117" s="53"/>
      <c r="P117" s="80"/>
      <c r="Q117" s="53"/>
      <c r="R117" s="62"/>
      <c r="S117" s="56"/>
    </row>
    <row r="118" spans="1:19" s="5" customFormat="1" ht="9.6" customHeight="1">
      <c r="A118" s="58">
        <v>26</v>
      </c>
      <c r="B118" s="47" t="str">
        <f>IF($D118="","",VLOOKUP($D118,'1D ELO'!$A$7:$P$39,14))</f>
        <v/>
      </c>
      <c r="C118" s="47" t="str">
        <f>IF($D118="","",VLOOKUP($D118,'1D ELO'!$A$7:$P$39,15))</f>
        <v/>
      </c>
      <c r="D118" s="48"/>
      <c r="E118" s="76" t="str">
        <f>UPPER(IF($D118="","",VLOOKUP($D118,'1D ELO'!$A$7:$P$39,5)))</f>
        <v/>
      </c>
      <c r="F118" s="77" t="str">
        <f>UPPER(IF($D118="","",VLOOKUP($D118,'1D ELO'!$A$7:$P$39,2)))</f>
        <v/>
      </c>
      <c r="G118" s="77" t="str">
        <f>IF($D118="","",VLOOKUP($D118,'1D ELO'!$A$7:$P$39,3))</f>
        <v/>
      </c>
      <c r="H118" s="78"/>
      <c r="I118" s="77" t="str">
        <f>IF($D118="","",VLOOKUP($D118,'1D ELO'!$A$7:$P$39,4))</f>
        <v/>
      </c>
      <c r="J118" s="79"/>
      <c r="K118" s="53"/>
      <c r="L118" s="80"/>
      <c r="M118" s="81"/>
      <c r="N118" s="69"/>
      <c r="O118" s="53"/>
      <c r="P118" s="80"/>
      <c r="Q118" s="53"/>
      <c r="R118" s="62"/>
      <c r="S118" s="56"/>
    </row>
    <row r="119" spans="1:19" s="5" customFormat="1" ht="9.6" customHeight="1">
      <c r="A119" s="58"/>
      <c r="B119" s="59"/>
      <c r="C119" s="59"/>
      <c r="D119" s="59"/>
      <c r="E119" s="76" t="str">
        <f>UPPER(IF($D118="","",VLOOKUP($D118,'1D ELO'!$A$7:$P$33,11)))</f>
        <v/>
      </c>
      <c r="F119" s="77" t="str">
        <f>UPPER(IF($D118="","",VLOOKUP($D118,'1D ELO'!$A$7:$P$33,8)))</f>
        <v/>
      </c>
      <c r="G119" s="77" t="str">
        <f>IF($D118="","",VLOOKUP($D118,'1D ELO'!$A$7:$P$33,9))</f>
        <v/>
      </c>
      <c r="H119" s="78"/>
      <c r="I119" s="77" t="str">
        <f>IF($D118="","",VLOOKUP($D118,'1D ELO'!$A$7:$P$33,10))</f>
        <v/>
      </c>
      <c r="J119" s="60"/>
      <c r="K119" s="53"/>
      <c r="L119" s="80"/>
      <c r="M119" s="82"/>
      <c r="N119" s="83"/>
      <c r="O119" s="53"/>
      <c r="P119" s="80"/>
      <c r="Q119" s="53"/>
      <c r="R119" s="62"/>
      <c r="S119" s="56"/>
    </row>
    <row r="120" spans="1:19" s="5" customFormat="1" ht="9.6" customHeight="1">
      <c r="A120" s="58"/>
      <c r="B120" s="64"/>
      <c r="C120" s="64"/>
      <c r="D120" s="84"/>
      <c r="E120" s="85"/>
      <c r="F120" s="66"/>
      <c r="G120" s="66"/>
      <c r="H120" s="71"/>
      <c r="I120" s="66"/>
      <c r="J120" s="86"/>
      <c r="K120" s="53"/>
      <c r="L120" s="67"/>
      <c r="M120" s="68" t="str">
        <f>UPPER(IF(OR(L121="a",L121="as"),K116,IF(OR(L121="b",L121="bs"),K124,)))</f>
        <v/>
      </c>
      <c r="N120" s="54"/>
      <c r="O120" s="53"/>
      <c r="P120" s="80"/>
      <c r="Q120" s="53"/>
      <c r="R120" s="62"/>
      <c r="S120" s="56"/>
    </row>
    <row r="121" spans="1:19" s="5" customFormat="1" ht="9.6" customHeight="1">
      <c r="A121" s="58"/>
      <c r="B121" s="64"/>
      <c r="C121" s="64"/>
      <c r="D121" s="84"/>
      <c r="E121" s="85"/>
      <c r="F121" s="66"/>
      <c r="G121" s="66"/>
      <c r="H121" s="71"/>
      <c r="I121" s="66"/>
      <c r="J121" s="86"/>
      <c r="K121" s="87" t="s">
        <v>173</v>
      </c>
      <c r="L121" s="73"/>
      <c r="M121" s="74" t="str">
        <f>UPPER(IF(OR(L121="a",L121="as"),K117,IF(OR(L121="b",L121="bs"),K125,)))</f>
        <v/>
      </c>
      <c r="N121" s="75"/>
      <c r="O121" s="53"/>
      <c r="P121" s="80"/>
      <c r="Q121" s="53"/>
      <c r="R121" s="62"/>
      <c r="S121" s="56"/>
    </row>
    <row r="122" spans="1:19" s="5" customFormat="1" ht="9.6" customHeight="1">
      <c r="A122" s="88">
        <v>27</v>
      </c>
      <c r="B122" s="47" t="str">
        <f>IF($D122="","",VLOOKUP($D122,'1D ELO'!$A$7:$P$39,14))</f>
        <v/>
      </c>
      <c r="C122" s="47" t="str">
        <f>IF($D122="","",VLOOKUP($D122,'1D ELO'!$A$7:$P$39,15))</f>
        <v/>
      </c>
      <c r="D122" s="48"/>
      <c r="E122" s="76" t="str">
        <f>UPPER(IF($D122="","",VLOOKUP($D122,'1D ELO'!$A$7:$P$39,5)))</f>
        <v/>
      </c>
      <c r="F122" s="77" t="str">
        <f>UPPER(IF($D122="","",VLOOKUP($D122,'1D ELO'!$A$7:$P$39,2)))</f>
        <v/>
      </c>
      <c r="G122" s="77" t="str">
        <f>IF($D122="","",VLOOKUP($D122,'1D ELO'!$A$7:$P$39,3))</f>
        <v/>
      </c>
      <c r="H122" s="78"/>
      <c r="I122" s="77" t="str">
        <f>IF($D122="","",VLOOKUP($D122,'1D ELO'!$A$7:$P$39,4))</f>
        <v/>
      </c>
      <c r="J122" s="52"/>
      <c r="K122" s="53"/>
      <c r="L122" s="80"/>
      <c r="M122" s="53"/>
      <c r="N122" s="80"/>
      <c r="O122" s="81"/>
      <c r="P122" s="80"/>
      <c r="Q122" s="53"/>
      <c r="R122" s="62"/>
      <c r="S122" s="56"/>
    </row>
    <row r="123" spans="1:19" s="5" customFormat="1" ht="9.6" customHeight="1">
      <c r="A123" s="58"/>
      <c r="B123" s="59"/>
      <c r="C123" s="59"/>
      <c r="D123" s="59"/>
      <c r="E123" s="76" t="str">
        <f>UPPER(IF($D122="","",VLOOKUP($D122,'1D ELO'!$A$7:$P$33,11)))</f>
        <v/>
      </c>
      <c r="F123" s="77" t="str">
        <f>UPPER(IF($D122="","",VLOOKUP($D122,'1D ELO'!$A$7:$P$33,8)))</f>
        <v/>
      </c>
      <c r="G123" s="77" t="str">
        <f>IF($D122="","",VLOOKUP($D122,'1D ELO'!$A$7:$P$33,9))</f>
        <v/>
      </c>
      <c r="H123" s="78"/>
      <c r="I123" s="77" t="str">
        <f>IF($D122="","",VLOOKUP($D122,'1D ELO'!$A$7:$P$33,10))</f>
        <v/>
      </c>
      <c r="J123" s="60"/>
      <c r="K123" s="61" t="str">
        <f>IF(J123="a",F122,IF(J123="b",F124,""))</f>
        <v/>
      </c>
      <c r="L123" s="80"/>
      <c r="M123" s="53"/>
      <c r="N123" s="80"/>
      <c r="O123" s="53"/>
      <c r="P123" s="80"/>
      <c r="Q123" s="53"/>
      <c r="R123" s="62"/>
      <c r="S123" s="56"/>
    </row>
    <row r="124" spans="1:19" s="5" customFormat="1" ht="9.6" customHeight="1">
      <c r="A124" s="58"/>
      <c r="B124" s="64"/>
      <c r="C124" s="64"/>
      <c r="D124" s="64"/>
      <c r="E124" s="70"/>
      <c r="F124" s="66"/>
      <c r="G124" s="66"/>
      <c r="H124" s="71"/>
      <c r="I124" s="66"/>
      <c r="J124" s="67"/>
      <c r="K124" s="68" t="str">
        <f>UPPER(IF(OR(J125="a",J125="as"),F122,IF(OR(J125="b",J125="bs"),F126,)))</f>
        <v/>
      </c>
      <c r="L124" s="90"/>
      <c r="M124" s="53"/>
      <c r="N124" s="80"/>
      <c r="O124" s="53"/>
      <c r="P124" s="80"/>
      <c r="Q124" s="53"/>
      <c r="R124" s="62"/>
      <c r="S124" s="56"/>
    </row>
    <row r="125" spans="1:19" s="5" customFormat="1" ht="9.6" customHeight="1">
      <c r="A125" s="58"/>
      <c r="B125" s="64"/>
      <c r="C125" s="64"/>
      <c r="D125" s="64"/>
      <c r="E125" s="70"/>
      <c r="F125" s="66"/>
      <c r="G125" s="66"/>
      <c r="H125" s="71"/>
      <c r="I125" s="72" t="s">
        <v>173</v>
      </c>
      <c r="J125" s="73"/>
      <c r="K125" s="74" t="str">
        <f>UPPER(IF(OR(J125="a",J125="as"),F123,IF(OR(J125="b",J125="bs"),F127,)))</f>
        <v/>
      </c>
      <c r="L125" s="60"/>
      <c r="M125" s="53"/>
      <c r="N125" s="80"/>
      <c r="O125" s="53"/>
      <c r="P125" s="80"/>
      <c r="Q125" s="53"/>
      <c r="R125" s="62"/>
      <c r="S125" s="56"/>
    </row>
    <row r="126" spans="1:19" s="5" customFormat="1" ht="9.6" customHeight="1">
      <c r="A126" s="58">
        <v>28</v>
      </c>
      <c r="B126" s="47" t="str">
        <f>IF($D126="","",VLOOKUP($D126,'1D ELO'!$A$7:$P$39,14))</f>
        <v/>
      </c>
      <c r="C126" s="47" t="str">
        <f>IF($D126="","",VLOOKUP($D126,'1D ELO'!$A$7:$P$39,15))</f>
        <v/>
      </c>
      <c r="D126" s="48"/>
      <c r="E126" s="76" t="str">
        <f>UPPER(IF($D126="","",VLOOKUP($D126,'1D ELO'!$A$7:$P$39,5)))</f>
        <v/>
      </c>
      <c r="F126" s="77" t="str">
        <f>UPPER(IF($D126="","",VLOOKUP($D126,'1D ELO'!$A$7:$P$39,2)))</f>
        <v/>
      </c>
      <c r="G126" s="77" t="str">
        <f>IF($D126="","",VLOOKUP($D126,'1D ELO'!$A$7:$P$39,3))</f>
        <v/>
      </c>
      <c r="H126" s="78"/>
      <c r="I126" s="77" t="str">
        <f>IF($D126="","",VLOOKUP($D126,'1D ELO'!$A$7:$P$39,4))</f>
        <v/>
      </c>
      <c r="J126" s="79"/>
      <c r="K126" s="53"/>
      <c r="L126" s="54"/>
      <c r="M126" s="81"/>
      <c r="N126" s="90"/>
      <c r="O126" s="53"/>
      <c r="P126" s="80"/>
      <c r="Q126" s="53"/>
      <c r="R126" s="62"/>
      <c r="S126" s="56"/>
    </row>
    <row r="127" spans="1:19" s="5" customFormat="1" ht="9.6" customHeight="1">
      <c r="A127" s="58"/>
      <c r="B127" s="59"/>
      <c r="C127" s="59"/>
      <c r="D127" s="59"/>
      <c r="E127" s="76" t="str">
        <f>UPPER(IF($D126="","",VLOOKUP($D126,'1D ELO'!$A$7:$P$33,11)))</f>
        <v/>
      </c>
      <c r="F127" s="77" t="str">
        <f>UPPER(IF($D126="","",VLOOKUP($D126,'1D ELO'!$A$7:$P$33,8)))</f>
        <v/>
      </c>
      <c r="G127" s="77" t="str">
        <f>IF($D126="","",VLOOKUP($D126,'1D ELO'!$A$7:$P$33,9))</f>
        <v/>
      </c>
      <c r="H127" s="78"/>
      <c r="I127" s="77" t="str">
        <f>IF($D126="","",VLOOKUP($D126,'1D ELO'!$A$7:$P$33,10))</f>
        <v/>
      </c>
      <c r="J127" s="60"/>
      <c r="K127" s="53"/>
      <c r="L127" s="54"/>
      <c r="M127" s="82"/>
      <c r="N127" s="91"/>
      <c r="O127" s="53"/>
      <c r="P127" s="80"/>
      <c r="Q127" s="53"/>
      <c r="R127" s="62"/>
      <c r="S127" s="56"/>
    </row>
    <row r="128" spans="1:19" s="5" customFormat="1" ht="9.6" customHeight="1">
      <c r="A128" s="58"/>
      <c r="B128" s="64"/>
      <c r="C128" s="64"/>
      <c r="D128" s="64"/>
      <c r="E128" s="70"/>
      <c r="F128" s="66"/>
      <c r="G128" s="66"/>
      <c r="H128" s="71"/>
      <c r="I128" s="66"/>
      <c r="J128" s="86"/>
      <c r="K128" s="53"/>
      <c r="L128" s="54"/>
      <c r="M128" s="53"/>
      <c r="N128" s="67"/>
      <c r="O128" s="68" t="str">
        <f>UPPER(IF(OR(N129="a",N129="as"),M120,IF(OR(N129="b",N129="bs"),M136,)))</f>
        <v/>
      </c>
      <c r="P128" s="80"/>
      <c r="Q128" s="53"/>
      <c r="R128" s="62"/>
      <c r="S128" s="56"/>
    </row>
    <row r="129" spans="1:19" s="5" customFormat="1" ht="9.6" customHeight="1">
      <c r="A129" s="58"/>
      <c r="B129" s="64"/>
      <c r="C129" s="64"/>
      <c r="D129" s="64"/>
      <c r="E129" s="70"/>
      <c r="F129" s="66"/>
      <c r="G129" s="66"/>
      <c r="H129" s="71"/>
      <c r="I129" s="66"/>
      <c r="J129" s="86"/>
      <c r="K129" s="53"/>
      <c r="L129" s="54"/>
      <c r="M129" s="87" t="s">
        <v>173</v>
      </c>
      <c r="N129" s="73"/>
      <c r="O129" s="74" t="str">
        <f>UPPER(IF(OR(N129="a",N129="as"),M121,IF(OR(N129="b",N129="bs"),M137,)))</f>
        <v/>
      </c>
      <c r="P129" s="60"/>
      <c r="Q129" s="53"/>
      <c r="R129" s="62"/>
      <c r="S129" s="56"/>
    </row>
    <row r="130" spans="1:19" s="5" customFormat="1" ht="9.6" customHeight="1">
      <c r="A130" s="88">
        <v>29</v>
      </c>
      <c r="B130" s="47" t="str">
        <f>IF($D130="","",VLOOKUP($D130,'1D ELO'!$A$7:$P$39,14))</f>
        <v/>
      </c>
      <c r="C130" s="47" t="str">
        <f>IF($D130="","",VLOOKUP($D130,'1D ELO'!$A$7:$P$39,15))</f>
        <v/>
      </c>
      <c r="D130" s="48"/>
      <c r="E130" s="76" t="str">
        <f>UPPER(IF($D130="","",VLOOKUP($D130,'1D ELO'!$A$7:$P$39,5)))</f>
        <v/>
      </c>
      <c r="F130" s="77" t="str">
        <f>UPPER(IF($D130="","",VLOOKUP($D130,'1D ELO'!$A$7:$P$39,2)))</f>
        <v/>
      </c>
      <c r="G130" s="77" t="str">
        <f>IF($D130="","",VLOOKUP($D130,'1D ELO'!$A$7:$P$39,3))</f>
        <v/>
      </c>
      <c r="H130" s="78"/>
      <c r="I130" s="77" t="str">
        <f>IF($D130="","",VLOOKUP($D130,'1D ELO'!$A$7:$P$39,4))</f>
        <v/>
      </c>
      <c r="J130" s="52"/>
      <c r="K130" s="53"/>
      <c r="L130" s="54"/>
      <c r="M130" s="53"/>
      <c r="N130" s="80"/>
      <c r="O130" s="53"/>
      <c r="P130" s="54"/>
      <c r="Q130" s="53"/>
      <c r="R130" s="62"/>
      <c r="S130" s="56"/>
    </row>
    <row r="131" spans="1:19" s="5" customFormat="1" ht="9.6" customHeight="1">
      <c r="A131" s="58"/>
      <c r="B131" s="59"/>
      <c r="C131" s="59"/>
      <c r="D131" s="59"/>
      <c r="E131" s="76" t="str">
        <f>UPPER(IF($D130="","",VLOOKUP($D130,'1D ELO'!$A$7:$P$33,11)))</f>
        <v/>
      </c>
      <c r="F131" s="77" t="str">
        <f>UPPER(IF($D130="","",VLOOKUP($D130,'1D ELO'!$A$7:$P$33,8)))</f>
        <v/>
      </c>
      <c r="G131" s="77" t="str">
        <f>IF($D130="","",VLOOKUP($D130,'1D ELO'!$A$7:$P$33,9))</f>
        <v/>
      </c>
      <c r="H131" s="78"/>
      <c r="I131" s="77" t="str">
        <f>IF($D130="","",VLOOKUP($D130,'1D ELO'!$A$7:$P$33,10))</f>
        <v/>
      </c>
      <c r="J131" s="60"/>
      <c r="K131" s="61" t="str">
        <f>IF(J131="a",F130,IF(J131="b",F132,""))</f>
        <v/>
      </c>
      <c r="L131" s="54"/>
      <c r="M131" s="53"/>
      <c r="N131" s="80"/>
      <c r="O131" s="53"/>
      <c r="P131" s="54"/>
      <c r="Q131" s="53"/>
      <c r="R131" s="62"/>
      <c r="S131" s="56"/>
    </row>
    <row r="132" spans="1:19" s="5" customFormat="1" ht="9.6" customHeight="1">
      <c r="A132" s="58"/>
      <c r="B132" s="64"/>
      <c r="C132" s="64"/>
      <c r="D132" s="84"/>
      <c r="E132" s="85"/>
      <c r="F132" s="66"/>
      <c r="G132" s="66"/>
      <c r="H132" s="71"/>
      <c r="I132" s="66"/>
      <c r="J132" s="67"/>
      <c r="K132" s="68" t="str">
        <f>UPPER(IF(OR(J133="a",J133="as"),F130,IF(OR(J133="b",J133="bs"),F134,)))</f>
        <v/>
      </c>
      <c r="L132" s="69"/>
      <c r="M132" s="53"/>
      <c r="N132" s="80"/>
      <c r="O132" s="53"/>
      <c r="P132" s="54"/>
      <c r="Q132" s="53"/>
      <c r="R132" s="62"/>
      <c r="S132" s="56"/>
    </row>
    <row r="133" spans="1:19" s="5" customFormat="1" ht="9.6" customHeight="1">
      <c r="A133" s="58"/>
      <c r="B133" s="64"/>
      <c r="C133" s="64"/>
      <c r="D133" s="84"/>
      <c r="E133" s="85"/>
      <c r="F133" s="66"/>
      <c r="G133" s="66"/>
      <c r="H133" s="71"/>
      <c r="I133" s="72" t="s">
        <v>173</v>
      </c>
      <c r="J133" s="73"/>
      <c r="K133" s="74" t="str">
        <f>UPPER(IF(OR(J133="a",J133="as"),F131,IF(OR(J133="b",J133="bs"),F135,)))</f>
        <v/>
      </c>
      <c r="L133" s="75"/>
      <c r="M133" s="53"/>
      <c r="N133" s="80"/>
      <c r="O133" s="53"/>
      <c r="P133" s="54"/>
      <c r="Q133" s="53"/>
      <c r="R133" s="62"/>
      <c r="S133" s="56"/>
    </row>
    <row r="134" spans="1:19" s="5" customFormat="1" ht="9.6" customHeight="1">
      <c r="A134" s="58">
        <v>30</v>
      </c>
      <c r="B134" s="47" t="str">
        <f>IF($D134="","",VLOOKUP($D134,'1D ELO'!$A$7:$P$39,14))</f>
        <v/>
      </c>
      <c r="C134" s="47" t="str">
        <f>IF($D134="","",VLOOKUP($D134,'1D ELO'!$A$7:$P$39,15))</f>
        <v/>
      </c>
      <c r="D134" s="48"/>
      <c r="E134" s="76" t="str">
        <f>UPPER(IF($D134="","",VLOOKUP($D134,'1D ELO'!$A$7:$P$39,5)))</f>
        <v/>
      </c>
      <c r="F134" s="77" t="str">
        <f>UPPER(IF($D134="","",VLOOKUP($D134,'1D ELO'!$A$7:$P$39,2)))</f>
        <v/>
      </c>
      <c r="G134" s="77" t="str">
        <f>IF($D134="","",VLOOKUP($D134,'1D ELO'!$A$7:$P$39,3))</f>
        <v/>
      </c>
      <c r="H134" s="78"/>
      <c r="I134" s="77" t="str">
        <f>IF($D134="","",VLOOKUP($D134,'1D ELO'!$A$7:$P$39,4))</f>
        <v/>
      </c>
      <c r="J134" s="79"/>
      <c r="K134" s="53"/>
      <c r="L134" s="80"/>
      <c r="M134" s="81"/>
      <c r="N134" s="90"/>
      <c r="O134" s="53"/>
      <c r="P134" s="54"/>
      <c r="Q134" s="53"/>
      <c r="R134" s="62"/>
      <c r="S134" s="56"/>
    </row>
    <row r="135" spans="1:19" s="5" customFormat="1" ht="9.6" customHeight="1">
      <c r="A135" s="58"/>
      <c r="B135" s="59"/>
      <c r="C135" s="59"/>
      <c r="D135" s="59"/>
      <c r="E135" s="76" t="str">
        <f>UPPER(IF($D134="","",VLOOKUP($D134,'1D ELO'!$A$7:$P$33,11)))</f>
        <v/>
      </c>
      <c r="F135" s="77" t="str">
        <f>UPPER(IF($D134="","",VLOOKUP($D134,'1D ELO'!$A$7:$P$33,8)))</f>
        <v/>
      </c>
      <c r="G135" s="77" t="str">
        <f>IF($D134="","",VLOOKUP($D134,'1D ELO'!$A$7:$P$33,9))</f>
        <v/>
      </c>
      <c r="H135" s="78"/>
      <c r="I135" s="77" t="str">
        <f>IF($D134="","",VLOOKUP($D134,'1D ELO'!$A$7:$P$33,10))</f>
        <v/>
      </c>
      <c r="J135" s="60"/>
      <c r="K135" s="53"/>
      <c r="L135" s="80"/>
      <c r="M135" s="82"/>
      <c r="N135" s="91"/>
      <c r="O135" s="53"/>
      <c r="P135" s="54"/>
      <c r="Q135" s="53"/>
      <c r="R135" s="62"/>
      <c r="S135" s="56"/>
    </row>
    <row r="136" spans="1:19" s="5" customFormat="1" ht="9.6" customHeight="1">
      <c r="A136" s="58"/>
      <c r="B136" s="64"/>
      <c r="C136" s="64"/>
      <c r="D136" s="84"/>
      <c r="E136" s="85"/>
      <c r="F136" s="66"/>
      <c r="G136" s="66"/>
      <c r="H136" s="71"/>
      <c r="I136" s="66"/>
      <c r="J136" s="86"/>
      <c r="K136" s="53"/>
      <c r="L136" s="67"/>
      <c r="M136" s="68" t="str">
        <f>UPPER(IF(OR(L137="a",L137="as"),K132,IF(OR(L137="b",L137="bs"),K140,)))</f>
        <v/>
      </c>
      <c r="N136" s="80"/>
      <c r="O136" s="53"/>
      <c r="P136" s="54"/>
      <c r="Q136" s="53"/>
      <c r="R136" s="62"/>
      <c r="S136" s="56"/>
    </row>
    <row r="137" spans="1:19" s="5" customFormat="1" ht="9.6" customHeight="1">
      <c r="A137" s="58"/>
      <c r="B137" s="64"/>
      <c r="C137" s="64"/>
      <c r="D137" s="84"/>
      <c r="E137" s="85"/>
      <c r="F137" s="66"/>
      <c r="G137" s="66"/>
      <c r="H137" s="71"/>
      <c r="I137" s="66"/>
      <c r="J137" s="86"/>
      <c r="K137" s="87" t="s">
        <v>173</v>
      </c>
      <c r="L137" s="73"/>
      <c r="M137" s="74" t="str">
        <f>UPPER(IF(OR(L137="a",L137="as"),K133,IF(OR(L137="b",L137="bs"),K141,)))</f>
        <v/>
      </c>
      <c r="N137" s="60"/>
      <c r="O137" s="53"/>
      <c r="P137" s="54"/>
      <c r="Q137" s="53"/>
      <c r="R137" s="62"/>
      <c r="S137" s="56"/>
    </row>
    <row r="138" spans="1:19" s="5" customFormat="1" ht="9.6" customHeight="1">
      <c r="A138" s="88">
        <v>31</v>
      </c>
      <c r="B138" s="47" t="str">
        <f>IF($D138="","",VLOOKUP($D138,'1D ELO'!$A$7:$P$39,14))</f>
        <v/>
      </c>
      <c r="C138" s="47" t="str">
        <f>IF($D138="","",VLOOKUP($D138,'1D ELO'!$A$7:$P$39,15))</f>
        <v/>
      </c>
      <c r="D138" s="48"/>
      <c r="E138" s="76" t="str">
        <f>UPPER(IF($D138="","",VLOOKUP($D138,'1D ELO'!$A$7:$P$39,5)))</f>
        <v/>
      </c>
      <c r="F138" s="77" t="str">
        <f>UPPER(IF($D138="","",VLOOKUP($D138,'1D ELO'!$A$7:$P$39,2)))</f>
        <v/>
      </c>
      <c r="G138" s="77" t="str">
        <f>IF($D138="","",VLOOKUP($D138,'1D ELO'!$A$7:$P$39,3))</f>
        <v/>
      </c>
      <c r="H138" s="78"/>
      <c r="I138" s="77" t="str">
        <f>IF($D138="","",VLOOKUP($D138,'1D ELO'!$A$7:$P$39,4))</f>
        <v/>
      </c>
      <c r="J138" s="52"/>
      <c r="K138" s="53"/>
      <c r="L138" s="80"/>
      <c r="M138" s="53"/>
      <c r="N138" s="54"/>
      <c r="O138" s="98" t="str">
        <f>O63</f>
        <v>Döntő</v>
      </c>
      <c r="P138" s="99"/>
      <c r="Q138" s="98" t="str">
        <f>Q63</f>
        <v>Nyertes</v>
      </c>
      <c r="R138" s="99"/>
      <c r="S138" s="56"/>
    </row>
    <row r="139" spans="1:19" s="5" customFormat="1" ht="9.6" customHeight="1">
      <c r="A139" s="58"/>
      <c r="B139" s="59"/>
      <c r="C139" s="59"/>
      <c r="D139" s="59"/>
      <c r="E139" s="76" t="str">
        <f>UPPER(IF($D138="","",VLOOKUP($D138,'1D ELO'!$A$7:$P$33,11)))</f>
        <v/>
      </c>
      <c r="F139" s="77" t="str">
        <f>UPPER(IF($D138="","",VLOOKUP($D138,'1D ELO'!$A$7:$P$33,8)))</f>
        <v/>
      </c>
      <c r="G139" s="77" t="str">
        <f>IF($D138="","",VLOOKUP($D138,'1D ELO'!$A$7:$P$33,9))</f>
        <v/>
      </c>
      <c r="H139" s="78"/>
      <c r="I139" s="77" t="str">
        <f>IF($D138="","",VLOOKUP($D138,'1D ELO'!$A$7:$P$33,10))</f>
        <v/>
      </c>
      <c r="J139" s="60"/>
      <c r="K139" s="61" t="str">
        <f>IF(J139="a",F138,IF(J139="b",F140,""))</f>
        <v/>
      </c>
      <c r="L139" s="80"/>
      <c r="M139" s="53"/>
      <c r="N139" s="54"/>
      <c r="O139" s="100" t="str">
        <f>O64</f>
        <v/>
      </c>
      <c r="P139" s="99"/>
      <c r="Q139" s="102"/>
      <c r="R139" s="99"/>
      <c r="S139" s="56"/>
    </row>
    <row r="140" spans="1:19" s="5" customFormat="1" ht="9.6" customHeight="1">
      <c r="A140" s="58"/>
      <c r="B140" s="64"/>
      <c r="C140" s="64"/>
      <c r="D140" s="64"/>
      <c r="E140" s="70"/>
      <c r="F140" s="66"/>
      <c r="G140" s="66"/>
      <c r="H140" s="71"/>
      <c r="I140" s="66"/>
      <c r="J140" s="67"/>
      <c r="K140" s="68" t="str">
        <f>UPPER(IF(OR(J141="a",J141="as"),F138,IF(OR(J141="b",J141="bs"),F142,)))</f>
        <v/>
      </c>
      <c r="L140" s="90"/>
      <c r="M140" s="53"/>
      <c r="N140" s="54"/>
      <c r="O140" s="103" t="str">
        <f>O65</f>
        <v/>
      </c>
      <c r="P140" s="180"/>
      <c r="Q140" s="102"/>
      <c r="R140" s="99"/>
      <c r="S140" s="56"/>
    </row>
    <row r="141" spans="1:19" s="5" customFormat="1" ht="9.6" customHeight="1">
      <c r="A141" s="58"/>
      <c r="B141" s="64"/>
      <c r="C141" s="64"/>
      <c r="D141" s="64"/>
      <c r="E141" s="70"/>
      <c r="F141" s="66"/>
      <c r="G141" s="66"/>
      <c r="H141" s="71"/>
      <c r="I141" s="72" t="s">
        <v>173</v>
      </c>
      <c r="J141" s="73"/>
      <c r="K141" s="74" t="str">
        <f>UPPER(IF(OR(J141="a",J141="as"),F139,IF(OR(J141="b",J141="bs"),F143,)))</f>
        <v/>
      </c>
      <c r="L141" s="60"/>
      <c r="M141" s="53"/>
      <c r="N141" s="54"/>
      <c r="O141" s="102"/>
      <c r="P141" s="181"/>
      <c r="Q141" s="100" t="str">
        <f>Q66</f>
        <v/>
      </c>
      <c r="R141" s="99"/>
      <c r="S141" s="56"/>
    </row>
    <row r="142" spans="1:19" s="5" customFormat="1" ht="9.6" customHeight="1">
      <c r="A142" s="107">
        <v>32</v>
      </c>
      <c r="B142" s="47" t="str">
        <f>IF($D142="","",VLOOKUP($D142,'1D ELO'!$A$7:$P$39,14))</f>
        <v/>
      </c>
      <c r="C142" s="47" t="str">
        <f>IF($D142="","",VLOOKUP($D142,'1D ELO'!$A$7:$P$39,15))</f>
        <v/>
      </c>
      <c r="D142" s="48"/>
      <c r="E142" s="92" t="str">
        <f>UPPER(IF($D142="","",VLOOKUP($D142,'1D ELO'!$A$7:$P$39,5)))</f>
        <v/>
      </c>
      <c r="F142" s="93" t="str">
        <f>UPPER(IF($D142="","",VLOOKUP($D142,'1D ELO'!$A$7:$P$39,2)))</f>
        <v/>
      </c>
      <c r="G142" s="93" t="str">
        <f>IF($D142="","",VLOOKUP($D142,'1D ELO'!$A$7:$P$39,3))</f>
        <v/>
      </c>
      <c r="H142" s="94"/>
      <c r="I142" s="93" t="str">
        <f>IF($D142="","",VLOOKUP($D142,'1D ELO'!$A$7:$P$39,4))</f>
        <v/>
      </c>
      <c r="J142" s="79"/>
      <c r="K142" s="53"/>
      <c r="L142" s="54"/>
      <c r="M142" s="81"/>
      <c r="N142" s="69"/>
      <c r="O142" s="102"/>
      <c r="P142" s="181"/>
      <c r="Q142" s="103" t="str">
        <f>Q67</f>
        <v/>
      </c>
      <c r="R142" s="180"/>
      <c r="S142" s="56"/>
    </row>
    <row r="143" spans="1:19" s="5" customFormat="1" ht="9.6" customHeight="1">
      <c r="A143" s="58"/>
      <c r="B143" s="59"/>
      <c r="C143" s="59"/>
      <c r="D143" s="59"/>
      <c r="E143" s="92" t="str">
        <f>UPPER(IF($D142="","",VLOOKUP($D142,'1D ELO'!$A$7:$P$33,11)))</f>
        <v/>
      </c>
      <c r="F143" s="93" t="str">
        <f>UPPER(IF($D142="","",VLOOKUP($D142,'1D ELO'!$A$7:$P$33,8)))</f>
        <v/>
      </c>
      <c r="G143" s="93" t="str">
        <f>IF($D142="","",VLOOKUP($D142,'1D ELO'!$A$7:$P$33,9))</f>
        <v/>
      </c>
      <c r="H143" s="94"/>
      <c r="I143" s="93" t="str">
        <f>IF($D142="","",VLOOKUP($D142,'1D ELO'!$A$7:$P$33,10))</f>
        <v/>
      </c>
      <c r="J143" s="60"/>
      <c r="K143" s="53"/>
      <c r="L143" s="54"/>
      <c r="M143" s="82"/>
      <c r="N143" s="83"/>
      <c r="O143" s="100" t="str">
        <f>O68</f>
        <v/>
      </c>
      <c r="P143" s="181"/>
      <c r="Q143" s="102">
        <f>Q68</f>
        <v>0</v>
      </c>
      <c r="R143" s="99"/>
      <c r="S143" s="56"/>
    </row>
    <row r="144" spans="1:19" s="5" customFormat="1" ht="9.6" customHeight="1">
      <c r="A144" s="112"/>
      <c r="B144" s="113"/>
      <c r="C144" s="113"/>
      <c r="D144" s="114"/>
      <c r="E144" s="114"/>
      <c r="F144" s="115"/>
      <c r="G144" s="115"/>
      <c r="H144" s="116"/>
      <c r="I144" s="115"/>
      <c r="J144" s="117"/>
      <c r="K144" s="118"/>
      <c r="L144" s="119"/>
      <c r="M144" s="118"/>
      <c r="N144" s="119"/>
      <c r="O144" s="103" t="str">
        <f>O69</f>
        <v/>
      </c>
      <c r="P144" s="182"/>
      <c r="Q144" s="183"/>
      <c r="R144" s="184"/>
      <c r="S144" s="56"/>
    </row>
    <row r="145" spans="1:19" s="5" customFormat="1" ht="6" customHeight="1">
      <c r="A145" s="112"/>
      <c r="B145" s="113"/>
      <c r="C145" s="113"/>
      <c r="D145" s="114"/>
      <c r="E145" s="114"/>
      <c r="F145" s="115"/>
      <c r="G145" s="115"/>
      <c r="H145" s="116"/>
      <c r="I145" s="115"/>
      <c r="J145" s="117"/>
      <c r="K145" s="118"/>
      <c r="L145" s="119"/>
      <c r="M145" s="121"/>
      <c r="N145" s="122"/>
      <c r="O145" s="123"/>
      <c r="P145" s="124"/>
      <c r="Q145" s="123"/>
      <c r="R145" s="124"/>
      <c r="S145" s="56"/>
    </row>
    <row r="146" spans="1:19" s="6" customFormat="1" ht="10.5" customHeight="1">
      <c r="A146" s="125" t="s">
        <v>112</v>
      </c>
      <c r="B146" s="126"/>
      <c r="C146" s="127"/>
      <c r="D146" s="128" t="s">
        <v>140</v>
      </c>
      <c r="E146" s="128"/>
      <c r="F146" s="129" t="s">
        <v>349</v>
      </c>
      <c r="G146" s="128" t="s">
        <v>140</v>
      </c>
      <c r="H146" s="129" t="s">
        <v>349</v>
      </c>
      <c r="I146" s="130"/>
      <c r="J146" s="129" t="s">
        <v>140</v>
      </c>
      <c r="K146" s="129" t="s">
        <v>350</v>
      </c>
      <c r="L146" s="131"/>
      <c r="M146" s="129" t="s">
        <v>351</v>
      </c>
      <c r="N146" s="132"/>
      <c r="O146" s="133" t="s">
        <v>352</v>
      </c>
      <c r="P146" s="133"/>
      <c r="Q146" s="134">
        <f>Q71</f>
        <v>0</v>
      </c>
      <c r="R146" s="135"/>
    </row>
    <row r="147" spans="1:19" s="6" customFormat="1" ht="9" customHeight="1">
      <c r="A147" s="136" t="s">
        <v>362</v>
      </c>
      <c r="B147" s="137"/>
      <c r="C147" s="138"/>
      <c r="D147" s="139">
        <v>1</v>
      </c>
      <c r="E147" s="139"/>
      <c r="F147" s="140">
        <f t="shared" ref="F147:H154" si="0">F72</f>
        <v>0</v>
      </c>
      <c r="G147" s="185">
        <f t="shared" si="0"/>
        <v>5</v>
      </c>
      <c r="H147" s="185">
        <f t="shared" si="0"/>
        <v>0</v>
      </c>
      <c r="I147" s="142"/>
      <c r="J147" s="143" t="s">
        <v>146</v>
      </c>
      <c r="K147" s="137">
        <f t="shared" ref="K147:K154" si="1">K72</f>
        <v>0</v>
      </c>
      <c r="L147" s="144"/>
      <c r="M147" s="137">
        <f t="shared" ref="M147:M154" si="2">M72</f>
        <v>0</v>
      </c>
      <c r="N147" s="145"/>
      <c r="O147" s="146" t="s">
        <v>363</v>
      </c>
      <c r="P147" s="147"/>
      <c r="Q147" s="147"/>
      <c r="R147" s="148"/>
    </row>
    <row r="148" spans="1:19" s="6" customFormat="1" ht="9" customHeight="1">
      <c r="A148" s="149" t="s">
        <v>148</v>
      </c>
      <c r="B148" s="150"/>
      <c r="C148" s="151"/>
      <c r="D148" s="139"/>
      <c r="E148" s="139"/>
      <c r="F148" s="140">
        <f t="shared" si="0"/>
        <v>0</v>
      </c>
      <c r="G148" s="185">
        <f t="shared" si="0"/>
        <v>0</v>
      </c>
      <c r="H148" s="185">
        <f t="shared" si="0"/>
        <v>0</v>
      </c>
      <c r="I148" s="142"/>
      <c r="J148" s="143"/>
      <c r="K148" s="137">
        <f t="shared" si="1"/>
        <v>0</v>
      </c>
      <c r="L148" s="144"/>
      <c r="M148" s="137">
        <f t="shared" si="2"/>
        <v>0</v>
      </c>
      <c r="N148" s="145"/>
      <c r="O148" s="150"/>
      <c r="P148" s="152"/>
      <c r="Q148" s="150"/>
      <c r="R148" s="153"/>
    </row>
    <row r="149" spans="1:19" s="6" customFormat="1" ht="9" customHeight="1">
      <c r="A149" s="154"/>
      <c r="B149" s="155"/>
      <c r="C149" s="156"/>
      <c r="D149" s="139">
        <v>2</v>
      </c>
      <c r="E149" s="139"/>
      <c r="F149" s="140">
        <f t="shared" si="0"/>
        <v>0</v>
      </c>
      <c r="G149" s="185">
        <f t="shared" si="0"/>
        <v>6</v>
      </c>
      <c r="H149" s="185">
        <f t="shared" si="0"/>
        <v>0</v>
      </c>
      <c r="I149" s="142"/>
      <c r="J149" s="143" t="s">
        <v>149</v>
      </c>
      <c r="K149" s="137">
        <f t="shared" si="1"/>
        <v>0</v>
      </c>
      <c r="L149" s="144"/>
      <c r="M149" s="137">
        <f t="shared" si="2"/>
        <v>0</v>
      </c>
      <c r="N149" s="145"/>
      <c r="O149" s="146" t="s">
        <v>151</v>
      </c>
      <c r="P149" s="147"/>
      <c r="Q149" s="147"/>
      <c r="R149" s="148"/>
    </row>
    <row r="150" spans="1:19" s="6" customFormat="1" ht="9" customHeight="1">
      <c r="A150" s="157"/>
      <c r="B150" s="158"/>
      <c r="C150" s="159"/>
      <c r="D150" s="139"/>
      <c r="E150" s="139"/>
      <c r="F150" s="140">
        <f t="shared" si="0"/>
        <v>0</v>
      </c>
      <c r="G150" s="185">
        <f t="shared" si="0"/>
        <v>0</v>
      </c>
      <c r="H150" s="185">
        <f t="shared" si="0"/>
        <v>0</v>
      </c>
      <c r="I150" s="142"/>
      <c r="J150" s="143"/>
      <c r="K150" s="137">
        <f t="shared" si="1"/>
        <v>0</v>
      </c>
      <c r="L150" s="144"/>
      <c r="M150" s="137">
        <f t="shared" si="2"/>
        <v>0</v>
      </c>
      <c r="N150" s="145"/>
      <c r="O150" s="137"/>
      <c r="P150" s="144"/>
      <c r="Q150" s="137"/>
      <c r="R150" s="145"/>
    </row>
    <row r="151" spans="1:19" s="6" customFormat="1" ht="9" customHeight="1">
      <c r="A151" s="160"/>
      <c r="B151" s="161"/>
      <c r="C151" s="162"/>
      <c r="D151" s="139">
        <v>3</v>
      </c>
      <c r="E151" s="139"/>
      <c r="F151" s="140">
        <f t="shared" si="0"/>
        <v>0</v>
      </c>
      <c r="G151" s="185">
        <f t="shared" si="0"/>
        <v>7</v>
      </c>
      <c r="H151" s="185">
        <f t="shared" si="0"/>
        <v>0</v>
      </c>
      <c r="I151" s="142"/>
      <c r="J151" s="143" t="s">
        <v>150</v>
      </c>
      <c r="K151" s="137">
        <f t="shared" si="1"/>
        <v>0</v>
      </c>
      <c r="L151" s="144"/>
      <c r="M151" s="137">
        <f t="shared" si="2"/>
        <v>0</v>
      </c>
      <c r="N151" s="145"/>
      <c r="O151" s="150"/>
      <c r="P151" s="152"/>
      <c r="Q151" s="150"/>
      <c r="R151" s="153"/>
    </row>
    <row r="152" spans="1:19" s="6" customFormat="1" ht="9" customHeight="1">
      <c r="A152" s="163"/>
      <c r="B152" s="164"/>
      <c r="C152" s="159"/>
      <c r="D152" s="139"/>
      <c r="E152" s="139"/>
      <c r="F152" s="140">
        <f t="shared" si="0"/>
        <v>0</v>
      </c>
      <c r="G152" s="185">
        <f t="shared" si="0"/>
        <v>0</v>
      </c>
      <c r="H152" s="185">
        <f t="shared" si="0"/>
        <v>0</v>
      </c>
      <c r="I152" s="142"/>
      <c r="J152" s="143"/>
      <c r="K152" s="137">
        <f t="shared" si="1"/>
        <v>0</v>
      </c>
      <c r="L152" s="144"/>
      <c r="M152" s="137">
        <f t="shared" si="2"/>
        <v>0</v>
      </c>
      <c r="N152" s="145"/>
      <c r="O152" s="146" t="s">
        <v>155</v>
      </c>
      <c r="P152" s="147"/>
      <c r="Q152" s="147"/>
      <c r="R152" s="148"/>
    </row>
    <row r="153" spans="1:19" s="6" customFormat="1" ht="9" customHeight="1">
      <c r="A153" s="163"/>
      <c r="B153" s="164"/>
      <c r="C153" s="165"/>
      <c r="D153" s="139">
        <v>4</v>
      </c>
      <c r="E153" s="139"/>
      <c r="F153" s="140">
        <f t="shared" si="0"/>
        <v>0</v>
      </c>
      <c r="G153" s="185">
        <f t="shared" si="0"/>
        <v>8</v>
      </c>
      <c r="H153" s="185">
        <f t="shared" si="0"/>
        <v>0</v>
      </c>
      <c r="I153" s="142"/>
      <c r="J153" s="143" t="s">
        <v>152</v>
      </c>
      <c r="K153" s="137">
        <f t="shared" si="1"/>
        <v>0</v>
      </c>
      <c r="L153" s="144"/>
      <c r="M153" s="137">
        <f t="shared" si="2"/>
        <v>0</v>
      </c>
      <c r="N153" s="145"/>
      <c r="O153" s="137"/>
      <c r="P153" s="144"/>
      <c r="Q153" s="137"/>
      <c r="R153" s="145"/>
    </row>
    <row r="154" spans="1:19" s="6" customFormat="1" ht="9" customHeight="1">
      <c r="A154" s="166"/>
      <c r="B154" s="167"/>
      <c r="C154" s="168"/>
      <c r="D154" s="169"/>
      <c r="E154" s="169"/>
      <c r="F154" s="171">
        <f t="shared" si="0"/>
        <v>0</v>
      </c>
      <c r="G154" s="186">
        <f t="shared" si="0"/>
        <v>0</v>
      </c>
      <c r="H154" s="186">
        <f t="shared" si="0"/>
        <v>0</v>
      </c>
      <c r="I154" s="172"/>
      <c r="J154" s="173"/>
      <c r="K154" s="150">
        <f t="shared" si="1"/>
        <v>0</v>
      </c>
      <c r="L154" s="152"/>
      <c r="M154" s="150">
        <f t="shared" si="2"/>
        <v>0</v>
      </c>
      <c r="N154" s="153"/>
      <c r="O154" s="150">
        <f>O79</f>
        <v>0</v>
      </c>
      <c r="P154" s="152"/>
      <c r="Q154" s="150"/>
      <c r="R154" s="153"/>
    </row>
  </sheetData>
  <mergeCells count="1">
    <mergeCell ref="A4:C4"/>
  </mergeCells>
  <conditionalFormatting sqref="O64">
    <cfRule type="expression" dxfId="251" priority="16" stopIfTrue="1">
      <formula>P38="as"</formula>
    </cfRule>
    <cfRule type="expression" dxfId="250" priority="17" stopIfTrue="1">
      <formula>P38="bs"</formula>
    </cfRule>
  </conditionalFormatting>
  <conditionalFormatting sqref="O65">
    <cfRule type="expression" dxfId="249" priority="12" stopIfTrue="1">
      <formula>P38="as"</formula>
    </cfRule>
    <cfRule type="expression" dxfId="248" priority="13" stopIfTrue="1">
      <formula>P38="bs"</formula>
    </cfRule>
  </conditionalFormatting>
  <conditionalFormatting sqref="O68">
    <cfRule type="expression" dxfId="247" priority="18" stopIfTrue="1">
      <formula>P113="as"</formula>
    </cfRule>
    <cfRule type="expression" dxfId="246" priority="19" stopIfTrue="1">
      <formula>P113="bs"</formula>
    </cfRule>
  </conditionalFormatting>
  <conditionalFormatting sqref="O69">
    <cfRule type="expression" dxfId="245" priority="14" stopIfTrue="1">
      <formula>P113="as"</formula>
    </cfRule>
    <cfRule type="expression" dxfId="244" priority="15" stopIfTrue="1">
      <formula>P113="bs"</formula>
    </cfRule>
  </conditionalFormatting>
  <conditionalFormatting sqref="O139">
    <cfRule type="expression" dxfId="243" priority="26" stopIfTrue="1">
      <formula>P38="as"</formula>
    </cfRule>
    <cfRule type="expression" dxfId="242" priority="27" stopIfTrue="1">
      <formula>P38="bs"</formula>
    </cfRule>
  </conditionalFormatting>
  <conditionalFormatting sqref="O140">
    <cfRule type="expression" dxfId="241" priority="22" stopIfTrue="1">
      <formula>P38="as"</formula>
    </cfRule>
    <cfRule type="expression" dxfId="240" priority="23" stopIfTrue="1">
      <formula>P38="bs"</formula>
    </cfRule>
  </conditionalFormatting>
  <conditionalFormatting sqref="O143">
    <cfRule type="expression" dxfId="239" priority="28" stopIfTrue="1">
      <formula>P113="as"</formula>
    </cfRule>
    <cfRule type="expression" dxfId="238" priority="29" stopIfTrue="1">
      <formula>P113="bs"</formula>
    </cfRule>
  </conditionalFormatting>
  <conditionalFormatting sqref="O144">
    <cfRule type="expression" dxfId="237" priority="24" stopIfTrue="1">
      <formula>P113="as"</formula>
    </cfRule>
    <cfRule type="expression" dxfId="236" priority="25" stopIfTrue="1">
      <formula>P113="bs"</formula>
    </cfRule>
  </conditionalFormatting>
  <conditionalFormatting sqref="Q141">
    <cfRule type="expression" dxfId="235" priority="30" stopIfTrue="1">
      <formula>P67="as"</formula>
    </cfRule>
    <cfRule type="expression" dxfId="234" priority="31" stopIfTrue="1">
      <formula>P67="bs"</formula>
    </cfRule>
  </conditionalFormatting>
  <conditionalFormatting sqref="Q142">
    <cfRule type="expression" dxfId="233" priority="20" stopIfTrue="1">
      <formula>P67="as"</formula>
    </cfRule>
    <cfRule type="expression" dxfId="232" priority="21" stopIfTrue="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1800-000000000000}">
      <formula1>$U$7:$U$16</formula1>
    </dataValidation>
  </dataValidations>
  <printOptions horizontalCentered="1"/>
  <pageMargins left="0.35" right="0.35" top="0.39" bottom="0.39" header="0" footer="0"/>
  <pageSetup paperSize="9" orientation="portrait" horizontalDpi="300" verticalDpi="300"/>
  <headerFooter alignWithMargins="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21857"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121858"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indexed="42"/>
  </sheetPr>
  <dimension ref="A1:O134"/>
  <sheetViews>
    <sheetView showGridLines="0" showZeros="0" workbookViewId="0">
      <pane ySplit="6" topLeftCell="A7" activePane="bottomLeft" state="frozen"/>
      <selection pane="bottomLeft" activeCell="D27" sqref="D27"/>
    </sheetView>
  </sheetViews>
  <sheetFormatPr defaultColWidth="9" defaultRowHeight="13.2"/>
  <cols>
    <col min="1" max="1" width="6.33203125" customWidth="1"/>
    <col min="2" max="3" width="14.109375" customWidth="1"/>
    <col min="4" max="4" width="11.5546875" style="205" customWidth="1"/>
    <col min="5" max="5" width="10" style="528" customWidth="1"/>
    <col min="6" max="6" width="29.5546875" style="206" customWidth="1"/>
    <col min="7" max="7" width="8.6640625" style="602" customWidth="1"/>
    <col min="8" max="8" width="0.109375" style="205" customWidth="1"/>
    <col min="9" max="9" width="5.5546875" style="205" hidden="1" customWidth="1"/>
    <col min="10" max="10" width="8" style="205" hidden="1" customWidth="1"/>
    <col min="11" max="11" width="0.109375" style="205" hidden="1" customWidth="1"/>
    <col min="12" max="13" width="7.44140625" style="205" customWidth="1"/>
    <col min="14" max="14" width="7.44140625" style="205" hidden="1" customWidth="1"/>
    <col min="15" max="15" width="7.44140625" style="205" customWidth="1"/>
  </cols>
  <sheetData>
    <row r="1" spans="1:15" ht="24.6">
      <c r="A1" s="529" t="str">
        <f>Altalanos!$A$6</f>
        <v>Bács-Kiskun megyei Tenisz Diákolimpia</v>
      </c>
      <c r="B1" s="9"/>
      <c r="C1" s="9"/>
      <c r="D1" s="12"/>
      <c r="E1" s="209" t="s">
        <v>365</v>
      </c>
      <c r="F1" s="269"/>
      <c r="G1" s="603"/>
      <c r="H1" s="531"/>
      <c r="I1" s="531"/>
      <c r="J1" s="531"/>
      <c r="K1" s="531"/>
      <c r="L1" s="531"/>
      <c r="M1" s="531"/>
      <c r="N1" s="531"/>
      <c r="O1" s="532"/>
    </row>
    <row r="2" spans="1:15">
      <c r="B2" s="17" t="s">
        <v>99</v>
      </c>
      <c r="C2" s="187">
        <f>Altalanos!$B$8</f>
        <v>0</v>
      </c>
      <c r="D2" s="269"/>
      <c r="E2" s="209" t="s">
        <v>366</v>
      </c>
      <c r="F2" s="533"/>
      <c r="G2" s="604"/>
      <c r="H2" s="207"/>
      <c r="I2" s="207"/>
      <c r="J2" s="207"/>
      <c r="K2" s="207"/>
      <c r="L2" s="216"/>
      <c r="M2" s="214"/>
      <c r="N2" s="214"/>
      <c r="O2" s="216"/>
    </row>
    <row r="3" spans="1:15" s="5" customFormat="1">
      <c r="A3" s="605"/>
      <c r="B3" s="606"/>
      <c r="C3" s="606"/>
      <c r="D3" s="606"/>
      <c r="E3" s="607"/>
      <c r="F3" s="606"/>
      <c r="G3" s="608"/>
      <c r="H3" s="537"/>
      <c r="I3" s="538"/>
      <c r="J3" s="538"/>
      <c r="K3" s="538"/>
      <c r="L3" s="539" t="s">
        <v>155</v>
      </c>
      <c r="M3" s="540"/>
      <c r="N3" s="226"/>
      <c r="O3" s="541"/>
    </row>
    <row r="4" spans="1:15" s="5" customFormat="1">
      <c r="A4" s="23" t="s">
        <v>101</v>
      </c>
      <c r="B4" s="23"/>
      <c r="C4" s="228" t="s">
        <v>11</v>
      </c>
      <c r="D4" s="23" t="s">
        <v>102</v>
      </c>
      <c r="E4" s="609"/>
      <c r="F4" s="610"/>
      <c r="G4" s="611" t="s">
        <v>103</v>
      </c>
      <c r="H4" s="545"/>
      <c r="I4" s="546"/>
      <c r="J4" s="546"/>
      <c r="K4" s="546"/>
      <c r="L4" s="545"/>
      <c r="M4" s="547"/>
      <c r="N4" s="547"/>
      <c r="O4" s="232"/>
    </row>
    <row r="5" spans="1:15" s="5" customFormat="1">
      <c r="A5" s="27" t="str">
        <f>Altalanos!$A$10</f>
        <v>2026.05.12</v>
      </c>
      <c r="B5" s="27"/>
      <c r="C5" s="548" t="str">
        <f>Altalanos!$C$10</f>
        <v>Baja</v>
      </c>
      <c r="D5" s="233" t="str">
        <f>Altalanos!$D$10</f>
        <v/>
      </c>
      <c r="E5" s="35"/>
      <c r="F5" s="233"/>
      <c r="G5" s="612">
        <f>Altalanos!$E$10</f>
        <v>0</v>
      </c>
      <c r="H5" s="234"/>
      <c r="I5" s="35"/>
      <c r="J5" s="35"/>
      <c r="K5" s="35"/>
      <c r="L5" s="234"/>
      <c r="M5" s="233"/>
      <c r="N5" s="233"/>
      <c r="O5" s="551"/>
    </row>
    <row r="6" spans="1:15" ht="30" customHeight="1">
      <c r="A6" s="552" t="s">
        <v>367</v>
      </c>
      <c r="B6" s="239" t="s">
        <v>167</v>
      </c>
      <c r="C6" s="239" t="s">
        <v>114</v>
      </c>
      <c r="D6" s="239" t="s">
        <v>115</v>
      </c>
      <c r="E6" s="242" t="s">
        <v>339</v>
      </c>
      <c r="F6" s="613" t="s">
        <v>341</v>
      </c>
      <c r="G6" s="614" t="s">
        <v>368</v>
      </c>
      <c r="H6" s="555" t="s">
        <v>369</v>
      </c>
      <c r="I6" s="556" t="s">
        <v>370</v>
      </c>
      <c r="J6" s="557" t="s">
        <v>371</v>
      </c>
      <c r="K6" s="556" t="s">
        <v>372</v>
      </c>
      <c r="L6" s="615" t="s">
        <v>373</v>
      </c>
      <c r="M6" s="616" t="s">
        <v>374</v>
      </c>
      <c r="N6" s="617" t="s">
        <v>375</v>
      </c>
      <c r="O6" s="242" t="s">
        <v>345</v>
      </c>
    </row>
    <row r="7" spans="1:15" s="203" customFormat="1" ht="18.899999999999999" customHeight="1">
      <c r="A7" s="562">
        <v>1</v>
      </c>
      <c r="B7" s="246"/>
      <c r="C7" s="246"/>
      <c r="D7" s="247"/>
      <c r="E7" s="563"/>
      <c r="F7" s="618"/>
      <c r="G7" s="619"/>
      <c r="H7" s="566"/>
      <c r="I7" s="567"/>
      <c r="J7" s="568"/>
      <c r="K7" s="567"/>
      <c r="L7" s="569"/>
      <c r="M7" s="247"/>
      <c r="N7" s="570"/>
      <c r="O7" s="618"/>
    </row>
    <row r="8" spans="1:15" s="203" customFormat="1" ht="18.899999999999999" customHeight="1">
      <c r="A8" s="562">
        <v>2</v>
      </c>
      <c r="B8" s="246"/>
      <c r="C8" s="246"/>
      <c r="D8" s="247"/>
      <c r="E8" s="563"/>
      <c r="F8" s="574"/>
      <c r="G8" s="247"/>
      <c r="H8" s="566"/>
      <c r="I8" s="567"/>
      <c r="J8" s="568"/>
      <c r="K8" s="567"/>
      <c r="L8" s="569"/>
      <c r="M8" s="247"/>
      <c r="N8" s="570"/>
      <c r="O8" s="576"/>
    </row>
    <row r="9" spans="1:15" s="203" customFormat="1" ht="18.899999999999999" customHeight="1">
      <c r="A9" s="562">
        <v>3</v>
      </c>
      <c r="B9" s="246"/>
      <c r="C9" s="246"/>
      <c r="D9" s="247"/>
      <c r="E9" s="563"/>
      <c r="F9" s="574"/>
      <c r="G9" s="247"/>
      <c r="H9" s="566"/>
      <c r="I9" s="567"/>
      <c r="J9" s="568"/>
      <c r="K9" s="567"/>
      <c r="L9" s="569"/>
      <c r="M9" s="247"/>
      <c r="N9" s="573"/>
      <c r="O9" s="574"/>
    </row>
    <row r="10" spans="1:15" s="203" customFormat="1" ht="18.899999999999999" customHeight="1">
      <c r="A10" s="562">
        <v>4</v>
      </c>
      <c r="B10" s="246"/>
      <c r="C10" s="246"/>
      <c r="D10" s="247"/>
      <c r="E10" s="563"/>
      <c r="F10" s="574"/>
      <c r="G10" s="247"/>
      <c r="H10" s="566"/>
      <c r="I10" s="567"/>
      <c r="J10" s="568"/>
      <c r="K10" s="567"/>
      <c r="L10" s="569"/>
      <c r="M10" s="247"/>
      <c r="N10" s="575"/>
      <c r="O10" s="576"/>
    </row>
    <row r="11" spans="1:15" s="203" customFormat="1" ht="18.899999999999999" customHeight="1">
      <c r="A11" s="562">
        <v>5</v>
      </c>
      <c r="B11" s="246"/>
      <c r="C11" s="246"/>
      <c r="D11" s="247"/>
      <c r="E11" s="563"/>
      <c r="F11" s="574"/>
      <c r="G11" s="619"/>
      <c r="H11" s="566"/>
      <c r="I11" s="567"/>
      <c r="J11" s="568"/>
      <c r="K11" s="567"/>
      <c r="L11" s="569"/>
      <c r="M11" s="247"/>
      <c r="N11" s="573"/>
      <c r="O11" s="576"/>
    </row>
    <row r="12" spans="1:15" s="203" customFormat="1" ht="18.899999999999999" customHeight="1">
      <c r="A12" s="562">
        <v>6</v>
      </c>
      <c r="B12" s="246"/>
      <c r="C12" s="246"/>
      <c r="D12" s="247"/>
      <c r="E12" s="563"/>
      <c r="F12" s="574"/>
      <c r="G12" s="247"/>
      <c r="H12" s="566"/>
      <c r="I12" s="567"/>
      <c r="J12" s="568"/>
      <c r="K12" s="567"/>
      <c r="L12" s="569"/>
      <c r="M12" s="247"/>
      <c r="N12" s="573"/>
      <c r="O12" s="576"/>
    </row>
    <row r="13" spans="1:15" s="203" customFormat="1" ht="18.899999999999999" customHeight="1">
      <c r="A13" s="562">
        <v>7</v>
      </c>
      <c r="B13" s="246"/>
      <c r="C13" s="246"/>
      <c r="D13" s="247"/>
      <c r="E13" s="563"/>
      <c r="F13" s="574"/>
      <c r="G13" s="247"/>
      <c r="H13" s="566"/>
      <c r="I13" s="567"/>
      <c r="J13" s="568"/>
      <c r="K13" s="567"/>
      <c r="L13" s="569"/>
      <c r="M13" s="247"/>
      <c r="N13" s="573"/>
      <c r="O13" s="576"/>
    </row>
    <row r="14" spans="1:15" s="203" customFormat="1" ht="18.899999999999999" customHeight="1">
      <c r="A14" s="562">
        <v>8</v>
      </c>
      <c r="B14" s="246"/>
      <c r="C14" s="246"/>
      <c r="D14" s="247"/>
      <c r="E14" s="563"/>
      <c r="F14" s="574"/>
      <c r="G14" s="247"/>
      <c r="H14" s="566"/>
      <c r="I14" s="567"/>
      <c r="J14" s="568"/>
      <c r="K14" s="567"/>
      <c r="L14" s="569"/>
      <c r="M14" s="247"/>
      <c r="N14" s="573"/>
      <c r="O14" s="576"/>
    </row>
    <row r="15" spans="1:15" s="203" customFormat="1" ht="18.899999999999999" customHeight="1">
      <c r="A15" s="562">
        <v>9</v>
      </c>
      <c r="B15" s="246"/>
      <c r="C15" s="246"/>
      <c r="D15" s="247"/>
      <c r="E15" s="563"/>
      <c r="F15" s="574"/>
      <c r="G15" s="247"/>
      <c r="H15" s="566"/>
      <c r="I15" s="567"/>
      <c r="J15" s="568"/>
      <c r="K15" s="567"/>
      <c r="L15" s="569"/>
      <c r="M15" s="247"/>
      <c r="N15" s="580"/>
      <c r="O15" s="576"/>
    </row>
    <row r="16" spans="1:15" s="203" customFormat="1" ht="18.899999999999999" customHeight="1">
      <c r="A16" s="562">
        <v>10</v>
      </c>
      <c r="B16" s="246"/>
      <c r="C16" s="246"/>
      <c r="D16" s="247"/>
      <c r="E16" s="563"/>
      <c r="F16" s="574"/>
      <c r="G16" s="247"/>
      <c r="H16" s="566"/>
      <c r="I16" s="567"/>
      <c r="J16" s="568"/>
      <c r="K16" s="567"/>
      <c r="L16" s="569"/>
      <c r="M16" s="247"/>
      <c r="N16" s="570"/>
      <c r="O16" s="576"/>
    </row>
    <row r="17" spans="1:15" s="203" customFormat="1" ht="18.899999999999999" customHeight="1">
      <c r="A17" s="562">
        <v>11</v>
      </c>
      <c r="B17" s="246"/>
      <c r="C17" s="246"/>
      <c r="D17" s="247"/>
      <c r="E17" s="563"/>
      <c r="F17" s="574"/>
      <c r="G17" s="247"/>
      <c r="H17" s="566"/>
      <c r="I17" s="567"/>
      <c r="J17" s="568"/>
      <c r="K17" s="567"/>
      <c r="L17" s="569"/>
      <c r="M17" s="247"/>
      <c r="N17" s="570"/>
      <c r="O17" s="576"/>
    </row>
    <row r="18" spans="1:15" s="203" customFormat="1" ht="18.899999999999999" customHeight="1">
      <c r="A18" s="562">
        <v>12</v>
      </c>
      <c r="B18" s="246"/>
      <c r="C18" s="246"/>
      <c r="D18" s="247"/>
      <c r="E18" s="563"/>
      <c r="F18" s="574"/>
      <c r="G18" s="247"/>
      <c r="H18" s="566"/>
      <c r="I18" s="567"/>
      <c r="J18" s="568"/>
      <c r="K18" s="567"/>
      <c r="L18" s="569"/>
      <c r="M18" s="247"/>
      <c r="N18" s="570"/>
      <c r="O18" s="576"/>
    </row>
    <row r="19" spans="1:15" s="203" customFormat="1" ht="18.899999999999999" customHeight="1">
      <c r="A19" s="562">
        <v>13</v>
      </c>
      <c r="B19" s="246"/>
      <c r="C19" s="246"/>
      <c r="D19" s="247"/>
      <c r="E19" s="563"/>
      <c r="F19" s="574"/>
      <c r="G19" s="247"/>
      <c r="H19" s="566"/>
      <c r="I19" s="567"/>
      <c r="J19" s="568"/>
      <c r="K19" s="567"/>
      <c r="L19" s="569"/>
      <c r="M19" s="247"/>
      <c r="N19" s="252"/>
      <c r="O19" s="576"/>
    </row>
    <row r="20" spans="1:15" s="203" customFormat="1" ht="18.899999999999999" customHeight="1">
      <c r="A20" s="562">
        <v>14</v>
      </c>
      <c r="B20" s="246"/>
      <c r="C20" s="246"/>
      <c r="D20" s="247"/>
      <c r="E20" s="563"/>
      <c r="F20" s="574"/>
      <c r="G20" s="247"/>
      <c r="H20" s="566"/>
      <c r="I20" s="567"/>
      <c r="J20" s="568"/>
      <c r="K20" s="567"/>
      <c r="L20" s="569"/>
      <c r="M20" s="247"/>
      <c r="N20" s="252"/>
      <c r="O20" s="576"/>
    </row>
    <row r="21" spans="1:15" s="203" customFormat="1" ht="18.899999999999999" customHeight="1">
      <c r="A21" s="562">
        <v>15</v>
      </c>
      <c r="B21" s="246"/>
      <c r="C21" s="246"/>
      <c r="D21" s="247"/>
      <c r="E21" s="563"/>
      <c r="F21" s="574"/>
      <c r="G21" s="247"/>
      <c r="H21" s="566"/>
      <c r="I21" s="567"/>
      <c r="J21" s="568"/>
      <c r="K21" s="567"/>
      <c r="L21" s="569"/>
      <c r="M21" s="247"/>
      <c r="N21" s="570"/>
      <c r="O21" s="576"/>
    </row>
    <row r="22" spans="1:15" s="203" customFormat="1" ht="18.899999999999999" customHeight="1">
      <c r="A22" s="562">
        <v>16</v>
      </c>
      <c r="B22" s="246"/>
      <c r="C22" s="246"/>
      <c r="D22" s="247"/>
      <c r="E22" s="563"/>
      <c r="F22" s="574"/>
      <c r="G22" s="247"/>
      <c r="H22" s="566"/>
      <c r="I22" s="567"/>
      <c r="J22" s="568"/>
      <c r="K22" s="567"/>
      <c r="L22" s="569"/>
      <c r="M22" s="247"/>
      <c r="N22" s="570"/>
      <c r="O22" s="576"/>
    </row>
    <row r="23" spans="1:15" s="203" customFormat="1" ht="18.899999999999999" customHeight="1">
      <c r="A23" s="562">
        <v>17</v>
      </c>
      <c r="B23" s="246"/>
      <c r="C23" s="246"/>
      <c r="D23" s="247"/>
      <c r="E23" s="563"/>
      <c r="F23" s="574"/>
      <c r="G23" s="247"/>
      <c r="H23" s="566"/>
      <c r="I23" s="567"/>
      <c r="J23" s="568"/>
      <c r="K23" s="567"/>
      <c r="L23" s="569"/>
      <c r="M23" s="247"/>
      <c r="N23" s="570"/>
      <c r="O23" s="576"/>
    </row>
    <row r="24" spans="1:15" s="203" customFormat="1" ht="18.899999999999999" customHeight="1">
      <c r="A24" s="562">
        <v>18</v>
      </c>
      <c r="B24" s="246"/>
      <c r="C24" s="246"/>
      <c r="D24" s="247"/>
      <c r="E24" s="563"/>
      <c r="F24" s="574"/>
      <c r="G24" s="247"/>
      <c r="H24" s="566"/>
      <c r="I24" s="567"/>
      <c r="J24" s="568"/>
      <c r="K24" s="567"/>
      <c r="L24" s="569"/>
      <c r="M24" s="247"/>
      <c r="N24" s="570"/>
      <c r="O24" s="576"/>
    </row>
    <row r="25" spans="1:15" s="203" customFormat="1" ht="18.899999999999999" customHeight="1">
      <c r="A25" s="562">
        <v>19</v>
      </c>
      <c r="B25" s="246"/>
      <c r="C25" s="246"/>
      <c r="D25" s="247"/>
      <c r="E25" s="563"/>
      <c r="F25" s="574"/>
      <c r="G25" s="247"/>
      <c r="H25" s="566"/>
      <c r="I25" s="567"/>
      <c r="J25" s="568"/>
      <c r="K25" s="567"/>
      <c r="L25" s="569"/>
      <c r="M25" s="247"/>
      <c r="N25" s="570"/>
      <c r="O25" s="576"/>
    </row>
    <row r="26" spans="1:15" s="203" customFormat="1" ht="18.899999999999999" customHeight="1">
      <c r="A26" s="562">
        <v>20</v>
      </c>
      <c r="B26" s="246"/>
      <c r="C26" s="246"/>
      <c r="D26" s="247"/>
      <c r="E26" s="563"/>
      <c r="F26" s="574"/>
      <c r="G26" s="247"/>
      <c r="H26" s="566"/>
      <c r="I26" s="567"/>
      <c r="J26" s="568"/>
      <c r="K26" s="567"/>
      <c r="L26" s="569"/>
      <c r="M26" s="247"/>
      <c r="N26" s="570"/>
      <c r="O26" s="576"/>
    </row>
    <row r="27" spans="1:15" s="203" customFormat="1" ht="18.899999999999999" customHeight="1">
      <c r="A27" s="562">
        <v>21</v>
      </c>
      <c r="B27" s="246"/>
      <c r="C27" s="246"/>
      <c r="D27" s="247"/>
      <c r="E27" s="563"/>
      <c r="F27" s="574"/>
      <c r="G27" s="247"/>
      <c r="H27" s="566"/>
      <c r="I27" s="567"/>
      <c r="J27" s="568"/>
      <c r="K27" s="567"/>
      <c r="L27" s="569"/>
      <c r="M27" s="247"/>
      <c r="N27" s="252"/>
      <c r="O27" s="574"/>
    </row>
    <row r="28" spans="1:15" s="203" customFormat="1" ht="18.899999999999999" customHeight="1">
      <c r="A28" s="562">
        <v>22</v>
      </c>
      <c r="B28" s="246"/>
      <c r="C28" s="246"/>
      <c r="D28" s="247"/>
      <c r="E28" s="563"/>
      <c r="F28" s="571"/>
      <c r="G28" s="571"/>
      <c r="H28" s="566"/>
      <c r="I28" s="567"/>
      <c r="J28" s="568"/>
      <c r="K28" s="567"/>
      <c r="L28" s="569"/>
      <c r="M28" s="252"/>
      <c r="N28" s="252"/>
      <c r="O28" s="252"/>
    </row>
    <row r="29" spans="1:15" s="203" customFormat="1" ht="18.899999999999999" customHeight="1">
      <c r="A29" s="562">
        <v>23</v>
      </c>
      <c r="B29" s="246"/>
      <c r="C29" s="246"/>
      <c r="D29" s="247"/>
      <c r="E29" s="563"/>
      <c r="F29" s="571"/>
      <c r="G29" s="571"/>
      <c r="H29" s="566"/>
      <c r="I29" s="567"/>
      <c r="J29" s="568"/>
      <c r="K29" s="567"/>
      <c r="L29" s="569"/>
      <c r="M29" s="252"/>
      <c r="N29" s="570"/>
      <c r="O29" s="252"/>
    </row>
    <row r="30" spans="1:15" s="203" customFormat="1" ht="18.899999999999999" customHeight="1">
      <c r="A30" s="562">
        <v>24</v>
      </c>
      <c r="B30" s="246"/>
      <c r="C30" s="246"/>
      <c r="D30" s="247"/>
      <c r="E30" s="563"/>
      <c r="F30" s="571"/>
      <c r="G30" s="620"/>
      <c r="H30" s="566"/>
      <c r="I30" s="567"/>
      <c r="J30" s="568"/>
      <c r="K30" s="567"/>
      <c r="L30" s="569"/>
      <c r="M30" s="252"/>
      <c r="N30" s="570">
        <f t="shared" ref="N30:N92" si="0">IF(L30="DA",1,IF(L30="WC",2,IF(L30="SE",3,IF(L30="Q",4,IF(L30="LL",5,999)))))</f>
        <v>999</v>
      </c>
      <c r="O30" s="252"/>
    </row>
    <row r="31" spans="1:15" s="203" customFormat="1" ht="18.899999999999999" customHeight="1">
      <c r="A31" s="562">
        <v>25</v>
      </c>
      <c r="B31" s="246"/>
      <c r="C31" s="246"/>
      <c r="D31" s="247"/>
      <c r="E31" s="563"/>
      <c r="F31" s="571"/>
      <c r="G31" s="620"/>
      <c r="H31" s="566"/>
      <c r="I31" s="567"/>
      <c r="J31" s="568"/>
      <c r="K31" s="567"/>
      <c r="L31" s="569"/>
      <c r="M31" s="252"/>
      <c r="N31" s="570">
        <f t="shared" si="0"/>
        <v>999</v>
      </c>
      <c r="O31" s="252"/>
    </row>
    <row r="32" spans="1:15" s="203" customFormat="1" ht="18.899999999999999" customHeight="1">
      <c r="A32" s="562">
        <v>26</v>
      </c>
      <c r="B32" s="246"/>
      <c r="C32" s="246"/>
      <c r="D32" s="247"/>
      <c r="E32" s="563"/>
      <c r="F32" s="571"/>
      <c r="G32" s="620"/>
      <c r="H32" s="566"/>
      <c r="I32" s="567"/>
      <c r="J32" s="568"/>
      <c r="K32" s="567"/>
      <c r="L32" s="569"/>
      <c r="M32" s="252"/>
      <c r="N32" s="570">
        <f t="shared" si="0"/>
        <v>999</v>
      </c>
      <c r="O32" s="252"/>
    </row>
    <row r="33" spans="1:15" s="203" customFormat="1" ht="18.899999999999999" customHeight="1">
      <c r="A33" s="562">
        <v>27</v>
      </c>
      <c r="B33" s="246"/>
      <c r="C33" s="246"/>
      <c r="D33" s="247"/>
      <c r="E33" s="563"/>
      <c r="F33" s="571"/>
      <c r="G33" s="620"/>
      <c r="H33" s="566" t="e">
        <f>IF(AND(O33="",#REF!&gt;0,#REF!&lt;5),I33,)</f>
        <v>#REF!</v>
      </c>
      <c r="I33" s="567" t="str">
        <f>IF(D33="","ZZZ9",IF(AND(#REF!&gt;0,#REF!&lt;5),D33&amp;#REF!,D33&amp;"9"))</f>
        <v>ZZZ9</v>
      </c>
      <c r="J33" s="568">
        <f t="shared" ref="J33:J96" si="1">IF(O33="",999,O33)</f>
        <v>999</v>
      </c>
      <c r="K33" s="567">
        <f t="shared" ref="K33:K96" si="2">IF(N33=999,999,1)</f>
        <v>999</v>
      </c>
      <c r="L33" s="569"/>
      <c r="M33" s="252"/>
      <c r="N33" s="570">
        <f t="shared" si="0"/>
        <v>999</v>
      </c>
      <c r="O33" s="252"/>
    </row>
    <row r="34" spans="1:15" s="203" customFormat="1" ht="18.899999999999999" customHeight="1">
      <c r="A34" s="562">
        <v>28</v>
      </c>
      <c r="B34" s="246"/>
      <c r="C34" s="246"/>
      <c r="D34" s="247"/>
      <c r="E34" s="563"/>
      <c r="F34" s="571"/>
      <c r="G34" s="620"/>
      <c r="H34" s="566" t="e">
        <f>IF(AND(O34="",#REF!&gt;0,#REF!&lt;5),I34,)</f>
        <v>#REF!</v>
      </c>
      <c r="I34" s="567" t="str">
        <f>IF(D34="","ZZZ9",IF(AND(#REF!&gt;0,#REF!&lt;5),D34&amp;#REF!,D34&amp;"9"))</f>
        <v>ZZZ9</v>
      </c>
      <c r="J34" s="568">
        <f t="shared" si="1"/>
        <v>999</v>
      </c>
      <c r="K34" s="567">
        <f t="shared" si="2"/>
        <v>999</v>
      </c>
      <c r="L34" s="569"/>
      <c r="M34" s="252"/>
      <c r="N34" s="570">
        <f t="shared" si="0"/>
        <v>999</v>
      </c>
      <c r="O34" s="252"/>
    </row>
    <row r="35" spans="1:15" s="203" customFormat="1" ht="18.899999999999999" customHeight="1">
      <c r="A35" s="562">
        <v>29</v>
      </c>
      <c r="B35" s="246"/>
      <c r="C35" s="246"/>
      <c r="D35" s="247"/>
      <c r="E35" s="563"/>
      <c r="F35" s="571"/>
      <c r="G35" s="620"/>
      <c r="H35" s="566" t="e">
        <f>IF(AND(O35="",#REF!&gt;0,#REF!&lt;5),I35,)</f>
        <v>#REF!</v>
      </c>
      <c r="I35" s="567" t="str">
        <f>IF(D35="","ZZZ9",IF(AND(#REF!&gt;0,#REF!&lt;5),D35&amp;#REF!,D35&amp;"9"))</f>
        <v>ZZZ9</v>
      </c>
      <c r="J35" s="568">
        <f t="shared" si="1"/>
        <v>999</v>
      </c>
      <c r="K35" s="567">
        <f t="shared" si="2"/>
        <v>999</v>
      </c>
      <c r="L35" s="569"/>
      <c r="M35" s="252"/>
      <c r="N35" s="570">
        <f t="shared" si="0"/>
        <v>999</v>
      </c>
      <c r="O35" s="252"/>
    </row>
    <row r="36" spans="1:15" s="203" customFormat="1" ht="18.899999999999999" customHeight="1">
      <c r="A36" s="562">
        <v>30</v>
      </c>
      <c r="B36" s="246"/>
      <c r="C36" s="246"/>
      <c r="D36" s="247"/>
      <c r="E36" s="563"/>
      <c r="F36" s="571"/>
      <c r="G36" s="620"/>
      <c r="H36" s="566" t="e">
        <f>IF(AND(O36="",#REF!&gt;0,#REF!&lt;5),I36,)</f>
        <v>#REF!</v>
      </c>
      <c r="I36" s="567" t="str">
        <f>IF(D36="","ZZZ9",IF(AND(#REF!&gt;0,#REF!&lt;5),D36&amp;#REF!,D36&amp;"9"))</f>
        <v>ZZZ9</v>
      </c>
      <c r="J36" s="568">
        <f t="shared" si="1"/>
        <v>999</v>
      </c>
      <c r="K36" s="567">
        <f t="shared" si="2"/>
        <v>999</v>
      </c>
      <c r="L36" s="569"/>
      <c r="M36" s="252"/>
      <c r="N36" s="570">
        <f t="shared" si="0"/>
        <v>999</v>
      </c>
      <c r="O36" s="252"/>
    </row>
    <row r="37" spans="1:15" s="203" customFormat="1" ht="18.899999999999999" customHeight="1">
      <c r="A37" s="562">
        <v>31</v>
      </c>
      <c r="B37" s="246"/>
      <c r="C37" s="246"/>
      <c r="D37" s="247"/>
      <c r="E37" s="563"/>
      <c r="F37" s="571"/>
      <c r="G37" s="620"/>
      <c r="H37" s="566" t="e">
        <f>IF(AND(O37="",#REF!&gt;0,#REF!&lt;5),I37,)</f>
        <v>#REF!</v>
      </c>
      <c r="I37" s="567" t="str">
        <f>IF(D37="","ZZZ9",IF(AND(#REF!&gt;0,#REF!&lt;5),D37&amp;#REF!,D37&amp;"9"))</f>
        <v>ZZZ9</v>
      </c>
      <c r="J37" s="568">
        <f t="shared" si="1"/>
        <v>999</v>
      </c>
      <c r="K37" s="567">
        <f t="shared" si="2"/>
        <v>999</v>
      </c>
      <c r="L37" s="569"/>
      <c r="M37" s="252"/>
      <c r="N37" s="570">
        <f t="shared" si="0"/>
        <v>999</v>
      </c>
      <c r="O37" s="252"/>
    </row>
    <row r="38" spans="1:15" s="203" customFormat="1" ht="18.899999999999999" customHeight="1">
      <c r="A38" s="562">
        <v>32</v>
      </c>
      <c r="B38" s="246"/>
      <c r="C38" s="246"/>
      <c r="D38" s="247"/>
      <c r="E38" s="563"/>
      <c r="F38" s="571"/>
      <c r="G38" s="620"/>
      <c r="H38" s="566" t="e">
        <f>IF(AND(O38="",#REF!&gt;0,#REF!&lt;5),I38,)</f>
        <v>#REF!</v>
      </c>
      <c r="I38" s="567" t="str">
        <f>IF(D38="","ZZZ9",IF(AND(#REF!&gt;0,#REF!&lt;5),D38&amp;#REF!,D38&amp;"9"))</f>
        <v>ZZZ9</v>
      </c>
      <c r="J38" s="568">
        <f t="shared" si="1"/>
        <v>999</v>
      </c>
      <c r="K38" s="567">
        <f t="shared" si="2"/>
        <v>999</v>
      </c>
      <c r="L38" s="569"/>
      <c r="M38" s="252"/>
      <c r="N38" s="570">
        <f t="shared" si="0"/>
        <v>999</v>
      </c>
      <c r="O38" s="252"/>
    </row>
    <row r="39" spans="1:15" s="203" customFormat="1" ht="18.899999999999999" customHeight="1">
      <c r="A39" s="562">
        <v>33</v>
      </c>
      <c r="B39" s="246"/>
      <c r="C39" s="246"/>
      <c r="D39" s="247"/>
      <c r="E39" s="563"/>
      <c r="F39" s="571"/>
      <c r="G39" s="620"/>
      <c r="H39" s="566" t="e">
        <f>IF(AND(O39="",#REF!&gt;0,#REF!&lt;5),I39,)</f>
        <v>#REF!</v>
      </c>
      <c r="I39" s="567" t="str">
        <f>IF(D39="","ZZZ9",IF(AND(#REF!&gt;0,#REF!&lt;5),D39&amp;#REF!,D39&amp;"9"))</f>
        <v>ZZZ9</v>
      </c>
      <c r="J39" s="568">
        <f t="shared" si="1"/>
        <v>999</v>
      </c>
      <c r="K39" s="567">
        <f t="shared" si="2"/>
        <v>999</v>
      </c>
      <c r="L39" s="569"/>
      <c r="M39" s="252"/>
      <c r="N39" s="570">
        <f t="shared" si="0"/>
        <v>999</v>
      </c>
      <c r="O39" s="252"/>
    </row>
    <row r="40" spans="1:15" s="203" customFormat="1" ht="18.899999999999999" customHeight="1">
      <c r="A40" s="562">
        <v>34</v>
      </c>
      <c r="B40" s="246"/>
      <c r="C40" s="246"/>
      <c r="D40" s="247"/>
      <c r="E40" s="563"/>
      <c r="F40" s="571"/>
      <c r="G40" s="620"/>
      <c r="H40" s="566" t="e">
        <f>IF(AND(O40="",#REF!&gt;0,#REF!&lt;5),I40,)</f>
        <v>#REF!</v>
      </c>
      <c r="I40" s="567" t="str">
        <f>IF(D40="","ZZZ9",IF(AND(#REF!&gt;0,#REF!&lt;5),D40&amp;#REF!,D40&amp;"9"))</f>
        <v>ZZZ9</v>
      </c>
      <c r="J40" s="568">
        <f t="shared" si="1"/>
        <v>999</v>
      </c>
      <c r="K40" s="567">
        <f t="shared" si="2"/>
        <v>999</v>
      </c>
      <c r="L40" s="569"/>
      <c r="M40" s="252"/>
      <c r="N40" s="570">
        <f t="shared" si="0"/>
        <v>999</v>
      </c>
      <c r="O40" s="252"/>
    </row>
    <row r="41" spans="1:15" s="203" customFormat="1" ht="18.899999999999999" customHeight="1">
      <c r="A41" s="562">
        <v>35</v>
      </c>
      <c r="B41" s="246"/>
      <c r="C41" s="246"/>
      <c r="D41" s="247"/>
      <c r="E41" s="563"/>
      <c r="F41" s="571"/>
      <c r="G41" s="620"/>
      <c r="H41" s="566" t="e">
        <f>IF(AND(O41="",#REF!&gt;0,#REF!&lt;5),I41,)</f>
        <v>#REF!</v>
      </c>
      <c r="I41" s="567" t="str">
        <f>IF(D41="","ZZZ9",IF(AND(#REF!&gt;0,#REF!&lt;5),D41&amp;#REF!,D41&amp;"9"))</f>
        <v>ZZZ9</v>
      </c>
      <c r="J41" s="568">
        <f t="shared" si="1"/>
        <v>999</v>
      </c>
      <c r="K41" s="567">
        <f t="shared" si="2"/>
        <v>999</v>
      </c>
      <c r="L41" s="569"/>
      <c r="M41" s="252"/>
      <c r="N41" s="570">
        <f t="shared" si="0"/>
        <v>999</v>
      </c>
      <c r="O41" s="252"/>
    </row>
    <row r="42" spans="1:15" s="203" customFormat="1" ht="18.899999999999999" customHeight="1">
      <c r="A42" s="562">
        <v>36</v>
      </c>
      <c r="B42" s="246"/>
      <c r="C42" s="246"/>
      <c r="D42" s="247"/>
      <c r="E42" s="563"/>
      <c r="F42" s="571"/>
      <c r="G42" s="620"/>
      <c r="H42" s="566" t="e">
        <f>IF(AND(O42="",#REF!&gt;0,#REF!&lt;5),I42,)</f>
        <v>#REF!</v>
      </c>
      <c r="I42" s="567" t="str">
        <f>IF(D42="","ZZZ9",IF(AND(#REF!&gt;0,#REF!&lt;5),D42&amp;#REF!,D42&amp;"9"))</f>
        <v>ZZZ9</v>
      </c>
      <c r="J42" s="568">
        <f t="shared" si="1"/>
        <v>999</v>
      </c>
      <c r="K42" s="567">
        <f t="shared" si="2"/>
        <v>999</v>
      </c>
      <c r="L42" s="569"/>
      <c r="M42" s="252"/>
      <c r="N42" s="570">
        <f t="shared" si="0"/>
        <v>999</v>
      </c>
      <c r="O42" s="252"/>
    </row>
    <row r="43" spans="1:15" s="203" customFormat="1" ht="18.899999999999999" customHeight="1">
      <c r="A43" s="562">
        <v>37</v>
      </c>
      <c r="B43" s="246"/>
      <c r="C43" s="246"/>
      <c r="D43" s="247"/>
      <c r="E43" s="563"/>
      <c r="F43" s="571"/>
      <c r="G43" s="620"/>
      <c r="H43" s="566" t="e">
        <f>IF(AND(O43="",#REF!&gt;0,#REF!&lt;5),I43,)</f>
        <v>#REF!</v>
      </c>
      <c r="I43" s="567" t="str">
        <f>IF(D43="","ZZZ9",IF(AND(#REF!&gt;0,#REF!&lt;5),D43&amp;#REF!,D43&amp;"9"))</f>
        <v>ZZZ9</v>
      </c>
      <c r="J43" s="568">
        <f t="shared" si="1"/>
        <v>999</v>
      </c>
      <c r="K43" s="567">
        <f t="shared" si="2"/>
        <v>999</v>
      </c>
      <c r="L43" s="569"/>
      <c r="M43" s="252"/>
      <c r="N43" s="570">
        <f t="shared" si="0"/>
        <v>999</v>
      </c>
      <c r="O43" s="252"/>
    </row>
    <row r="44" spans="1:15" s="203" customFormat="1" ht="18.899999999999999" customHeight="1">
      <c r="A44" s="562">
        <v>38</v>
      </c>
      <c r="B44" s="246"/>
      <c r="C44" s="246"/>
      <c r="D44" s="247"/>
      <c r="E44" s="563"/>
      <c r="F44" s="571"/>
      <c r="G44" s="620"/>
      <c r="H44" s="566" t="e">
        <f>IF(AND(O44="",#REF!&gt;0,#REF!&lt;5),I44,)</f>
        <v>#REF!</v>
      </c>
      <c r="I44" s="567" t="str">
        <f>IF(D44="","ZZZ9",IF(AND(#REF!&gt;0,#REF!&lt;5),D44&amp;#REF!,D44&amp;"9"))</f>
        <v>ZZZ9</v>
      </c>
      <c r="J44" s="568">
        <f t="shared" si="1"/>
        <v>999</v>
      </c>
      <c r="K44" s="567">
        <f t="shared" si="2"/>
        <v>999</v>
      </c>
      <c r="L44" s="569"/>
      <c r="M44" s="252"/>
      <c r="N44" s="570">
        <f t="shared" si="0"/>
        <v>999</v>
      </c>
      <c r="O44" s="252"/>
    </row>
    <row r="45" spans="1:15" s="203" customFormat="1" ht="18.899999999999999" customHeight="1">
      <c r="A45" s="562">
        <v>39</v>
      </c>
      <c r="B45" s="246"/>
      <c r="C45" s="246"/>
      <c r="D45" s="247"/>
      <c r="E45" s="563"/>
      <c r="F45" s="571"/>
      <c r="G45" s="620"/>
      <c r="H45" s="566" t="e">
        <f>IF(AND(O45="",#REF!&gt;0,#REF!&lt;5),I45,)</f>
        <v>#REF!</v>
      </c>
      <c r="I45" s="567" t="str">
        <f>IF(D45="","ZZZ9",IF(AND(#REF!&gt;0,#REF!&lt;5),D45&amp;#REF!,D45&amp;"9"))</f>
        <v>ZZZ9</v>
      </c>
      <c r="J45" s="568">
        <f t="shared" si="1"/>
        <v>999</v>
      </c>
      <c r="K45" s="567">
        <f t="shared" si="2"/>
        <v>999</v>
      </c>
      <c r="L45" s="569"/>
      <c r="M45" s="252"/>
      <c r="N45" s="570">
        <f t="shared" si="0"/>
        <v>999</v>
      </c>
      <c r="O45" s="252"/>
    </row>
    <row r="46" spans="1:15" s="203" customFormat="1" ht="18.899999999999999" customHeight="1">
      <c r="A46" s="562">
        <v>40</v>
      </c>
      <c r="B46" s="246"/>
      <c r="C46" s="246"/>
      <c r="D46" s="247"/>
      <c r="E46" s="563"/>
      <c r="F46" s="571"/>
      <c r="G46" s="620"/>
      <c r="H46" s="566" t="e">
        <f>IF(AND(O46="",#REF!&gt;0,#REF!&lt;5),I46,)</f>
        <v>#REF!</v>
      </c>
      <c r="I46" s="567" t="str">
        <f>IF(D46="","ZZZ9",IF(AND(#REF!&gt;0,#REF!&lt;5),D46&amp;#REF!,D46&amp;"9"))</f>
        <v>ZZZ9</v>
      </c>
      <c r="J46" s="568">
        <f t="shared" si="1"/>
        <v>999</v>
      </c>
      <c r="K46" s="567">
        <f t="shared" si="2"/>
        <v>999</v>
      </c>
      <c r="L46" s="569"/>
      <c r="M46" s="252"/>
      <c r="N46" s="570">
        <f t="shared" si="0"/>
        <v>999</v>
      </c>
      <c r="O46" s="252"/>
    </row>
    <row r="47" spans="1:15" s="203" customFormat="1" ht="18.899999999999999" customHeight="1">
      <c r="A47" s="562">
        <v>41</v>
      </c>
      <c r="B47" s="246"/>
      <c r="C47" s="246"/>
      <c r="D47" s="247"/>
      <c r="E47" s="563"/>
      <c r="F47" s="571"/>
      <c r="G47" s="620"/>
      <c r="H47" s="566" t="e">
        <f>IF(AND(O47="",#REF!&gt;0,#REF!&lt;5),I47,)</f>
        <v>#REF!</v>
      </c>
      <c r="I47" s="567" t="str">
        <f>IF(D47="","ZZZ9",IF(AND(#REF!&gt;0,#REF!&lt;5),D47&amp;#REF!,D47&amp;"9"))</f>
        <v>ZZZ9</v>
      </c>
      <c r="J47" s="568">
        <f t="shared" si="1"/>
        <v>999</v>
      </c>
      <c r="K47" s="567">
        <f t="shared" si="2"/>
        <v>999</v>
      </c>
      <c r="L47" s="569"/>
      <c r="M47" s="252"/>
      <c r="N47" s="570">
        <f t="shared" si="0"/>
        <v>999</v>
      </c>
      <c r="O47" s="252"/>
    </row>
    <row r="48" spans="1:15" s="203" customFormat="1" ht="18.899999999999999" customHeight="1">
      <c r="A48" s="562">
        <v>42</v>
      </c>
      <c r="B48" s="246"/>
      <c r="C48" s="246"/>
      <c r="D48" s="247"/>
      <c r="E48" s="563"/>
      <c r="F48" s="571"/>
      <c r="G48" s="620"/>
      <c r="H48" s="566" t="e">
        <f>IF(AND(O48="",#REF!&gt;0,#REF!&lt;5),I48,)</f>
        <v>#REF!</v>
      </c>
      <c r="I48" s="567" t="str">
        <f>IF(D48="","ZZZ9",IF(AND(#REF!&gt;0,#REF!&lt;5),D48&amp;#REF!,D48&amp;"9"))</f>
        <v>ZZZ9</v>
      </c>
      <c r="J48" s="568">
        <f t="shared" si="1"/>
        <v>999</v>
      </c>
      <c r="K48" s="567">
        <f t="shared" si="2"/>
        <v>999</v>
      </c>
      <c r="L48" s="569"/>
      <c r="M48" s="252"/>
      <c r="N48" s="570">
        <f t="shared" si="0"/>
        <v>999</v>
      </c>
      <c r="O48" s="252"/>
    </row>
    <row r="49" spans="1:15" s="203" customFormat="1" ht="18.899999999999999" customHeight="1">
      <c r="A49" s="562">
        <v>43</v>
      </c>
      <c r="B49" s="246"/>
      <c r="C49" s="246"/>
      <c r="D49" s="247"/>
      <c r="E49" s="563"/>
      <c r="F49" s="571"/>
      <c r="G49" s="620"/>
      <c r="H49" s="566" t="e">
        <f>IF(AND(O49="",#REF!&gt;0,#REF!&lt;5),I49,)</f>
        <v>#REF!</v>
      </c>
      <c r="I49" s="567" t="str">
        <f>IF(D49="","ZZZ9",IF(AND(#REF!&gt;0,#REF!&lt;5),D49&amp;#REF!,D49&amp;"9"))</f>
        <v>ZZZ9</v>
      </c>
      <c r="J49" s="568">
        <f t="shared" si="1"/>
        <v>999</v>
      </c>
      <c r="K49" s="567">
        <f t="shared" si="2"/>
        <v>999</v>
      </c>
      <c r="L49" s="569"/>
      <c r="M49" s="252"/>
      <c r="N49" s="570">
        <f t="shared" si="0"/>
        <v>999</v>
      </c>
      <c r="O49" s="252"/>
    </row>
    <row r="50" spans="1:15" s="203" customFormat="1" ht="18.899999999999999" customHeight="1">
      <c r="A50" s="562">
        <v>44</v>
      </c>
      <c r="B50" s="246"/>
      <c r="C50" s="246"/>
      <c r="D50" s="247"/>
      <c r="E50" s="563"/>
      <c r="F50" s="571"/>
      <c r="G50" s="620"/>
      <c r="H50" s="566" t="e">
        <f>IF(AND(O50="",#REF!&gt;0,#REF!&lt;5),I50,)</f>
        <v>#REF!</v>
      </c>
      <c r="I50" s="567" t="str">
        <f>IF(D50="","ZZZ9",IF(AND(#REF!&gt;0,#REF!&lt;5),D50&amp;#REF!,D50&amp;"9"))</f>
        <v>ZZZ9</v>
      </c>
      <c r="J50" s="568">
        <f t="shared" si="1"/>
        <v>999</v>
      </c>
      <c r="K50" s="567">
        <f t="shared" si="2"/>
        <v>999</v>
      </c>
      <c r="L50" s="569"/>
      <c r="M50" s="252"/>
      <c r="N50" s="570">
        <f t="shared" si="0"/>
        <v>999</v>
      </c>
      <c r="O50" s="252"/>
    </row>
    <row r="51" spans="1:15" s="203" customFormat="1" ht="18.899999999999999" customHeight="1">
      <c r="A51" s="562">
        <v>45</v>
      </c>
      <c r="B51" s="246"/>
      <c r="C51" s="246"/>
      <c r="D51" s="247"/>
      <c r="E51" s="563"/>
      <c r="F51" s="571"/>
      <c r="G51" s="620"/>
      <c r="H51" s="566" t="e">
        <f>IF(AND(O51="",#REF!&gt;0,#REF!&lt;5),I51,)</f>
        <v>#REF!</v>
      </c>
      <c r="I51" s="567" t="str">
        <f>IF(D51="","ZZZ9",IF(AND(#REF!&gt;0,#REF!&lt;5),D51&amp;#REF!,D51&amp;"9"))</f>
        <v>ZZZ9</v>
      </c>
      <c r="J51" s="568">
        <f t="shared" si="1"/>
        <v>999</v>
      </c>
      <c r="K51" s="567">
        <f t="shared" si="2"/>
        <v>999</v>
      </c>
      <c r="L51" s="569"/>
      <c r="M51" s="252"/>
      <c r="N51" s="570">
        <f t="shared" si="0"/>
        <v>999</v>
      </c>
      <c r="O51" s="252"/>
    </row>
    <row r="52" spans="1:15" s="203" customFormat="1" ht="18.899999999999999" customHeight="1">
      <c r="A52" s="562">
        <v>46</v>
      </c>
      <c r="B52" s="246"/>
      <c r="C52" s="246"/>
      <c r="D52" s="247"/>
      <c r="E52" s="563"/>
      <c r="F52" s="571"/>
      <c r="G52" s="620"/>
      <c r="H52" s="566" t="e">
        <f>IF(AND(O52="",#REF!&gt;0,#REF!&lt;5),I52,)</f>
        <v>#REF!</v>
      </c>
      <c r="I52" s="567" t="str">
        <f>IF(D52="","ZZZ9",IF(AND(#REF!&gt;0,#REF!&lt;5),D52&amp;#REF!,D52&amp;"9"))</f>
        <v>ZZZ9</v>
      </c>
      <c r="J52" s="568">
        <f t="shared" si="1"/>
        <v>999</v>
      </c>
      <c r="K52" s="567">
        <f t="shared" si="2"/>
        <v>999</v>
      </c>
      <c r="L52" s="569"/>
      <c r="M52" s="252"/>
      <c r="N52" s="570">
        <f t="shared" si="0"/>
        <v>999</v>
      </c>
      <c r="O52" s="252"/>
    </row>
    <row r="53" spans="1:15" s="203" customFormat="1" ht="18.899999999999999" customHeight="1">
      <c r="A53" s="562">
        <v>47</v>
      </c>
      <c r="B53" s="246"/>
      <c r="C53" s="246"/>
      <c r="D53" s="247"/>
      <c r="E53" s="563"/>
      <c r="F53" s="571"/>
      <c r="G53" s="620"/>
      <c r="H53" s="566" t="e">
        <f>IF(AND(O53="",#REF!&gt;0,#REF!&lt;5),I53,)</f>
        <v>#REF!</v>
      </c>
      <c r="I53" s="567" t="str">
        <f>IF(D53="","ZZZ9",IF(AND(#REF!&gt;0,#REF!&lt;5),D53&amp;#REF!,D53&amp;"9"))</f>
        <v>ZZZ9</v>
      </c>
      <c r="J53" s="568">
        <f t="shared" si="1"/>
        <v>999</v>
      </c>
      <c r="K53" s="567">
        <f t="shared" si="2"/>
        <v>999</v>
      </c>
      <c r="L53" s="569"/>
      <c r="M53" s="252"/>
      <c r="N53" s="570">
        <f t="shared" si="0"/>
        <v>999</v>
      </c>
      <c r="O53" s="252"/>
    </row>
    <row r="54" spans="1:15" s="203" customFormat="1" ht="18.899999999999999" customHeight="1">
      <c r="A54" s="562">
        <v>48</v>
      </c>
      <c r="B54" s="246"/>
      <c r="C54" s="246"/>
      <c r="D54" s="247"/>
      <c r="E54" s="563"/>
      <c r="F54" s="571"/>
      <c r="G54" s="620"/>
      <c r="H54" s="566" t="e">
        <f>IF(AND(O54="",#REF!&gt;0,#REF!&lt;5),I54,)</f>
        <v>#REF!</v>
      </c>
      <c r="I54" s="567" t="str">
        <f>IF(D54="","ZZZ9",IF(AND(#REF!&gt;0,#REF!&lt;5),D54&amp;#REF!,D54&amp;"9"))</f>
        <v>ZZZ9</v>
      </c>
      <c r="J54" s="568">
        <f t="shared" si="1"/>
        <v>999</v>
      </c>
      <c r="K54" s="567">
        <f t="shared" si="2"/>
        <v>999</v>
      </c>
      <c r="L54" s="569"/>
      <c r="M54" s="252"/>
      <c r="N54" s="570">
        <f t="shared" si="0"/>
        <v>999</v>
      </c>
      <c r="O54" s="252"/>
    </row>
    <row r="55" spans="1:15" s="203" customFormat="1" ht="18.899999999999999" customHeight="1">
      <c r="A55" s="562">
        <v>49</v>
      </c>
      <c r="B55" s="246"/>
      <c r="C55" s="246"/>
      <c r="D55" s="247"/>
      <c r="E55" s="563"/>
      <c r="F55" s="571"/>
      <c r="G55" s="620"/>
      <c r="H55" s="566" t="e">
        <f>IF(AND(O55="",#REF!&gt;0,#REF!&lt;5),I55,)</f>
        <v>#REF!</v>
      </c>
      <c r="I55" s="567" t="str">
        <f>IF(D55="","ZZZ9",IF(AND(#REF!&gt;0,#REF!&lt;5),D55&amp;#REF!,D55&amp;"9"))</f>
        <v>ZZZ9</v>
      </c>
      <c r="J55" s="568">
        <f t="shared" si="1"/>
        <v>999</v>
      </c>
      <c r="K55" s="567">
        <f t="shared" si="2"/>
        <v>999</v>
      </c>
      <c r="L55" s="569"/>
      <c r="M55" s="252"/>
      <c r="N55" s="570">
        <f t="shared" si="0"/>
        <v>999</v>
      </c>
      <c r="O55" s="252"/>
    </row>
    <row r="56" spans="1:15" s="203" customFormat="1" ht="18.899999999999999" customHeight="1">
      <c r="A56" s="562">
        <v>50</v>
      </c>
      <c r="B56" s="246"/>
      <c r="C56" s="246"/>
      <c r="D56" s="247"/>
      <c r="E56" s="563"/>
      <c r="F56" s="571"/>
      <c r="G56" s="620"/>
      <c r="H56" s="566" t="e">
        <f>IF(AND(O56="",#REF!&gt;0,#REF!&lt;5),I56,)</f>
        <v>#REF!</v>
      </c>
      <c r="I56" s="567" t="str">
        <f>IF(D56="","ZZZ9",IF(AND(#REF!&gt;0,#REF!&lt;5),D56&amp;#REF!,D56&amp;"9"))</f>
        <v>ZZZ9</v>
      </c>
      <c r="J56" s="568">
        <f t="shared" si="1"/>
        <v>999</v>
      </c>
      <c r="K56" s="567">
        <f t="shared" si="2"/>
        <v>999</v>
      </c>
      <c r="L56" s="569"/>
      <c r="M56" s="252"/>
      <c r="N56" s="570">
        <f t="shared" si="0"/>
        <v>999</v>
      </c>
      <c r="O56" s="252"/>
    </row>
    <row r="57" spans="1:15" s="203" customFormat="1" ht="18.899999999999999" customHeight="1">
      <c r="A57" s="562">
        <v>51</v>
      </c>
      <c r="B57" s="246"/>
      <c r="C57" s="246"/>
      <c r="D57" s="247"/>
      <c r="E57" s="563"/>
      <c r="F57" s="571"/>
      <c r="G57" s="620"/>
      <c r="H57" s="566" t="e">
        <f>IF(AND(O57="",#REF!&gt;0,#REF!&lt;5),I57,)</f>
        <v>#REF!</v>
      </c>
      <c r="I57" s="567" t="str">
        <f>IF(D57="","ZZZ9",IF(AND(#REF!&gt;0,#REF!&lt;5),D57&amp;#REF!,D57&amp;"9"))</f>
        <v>ZZZ9</v>
      </c>
      <c r="J57" s="568">
        <f t="shared" si="1"/>
        <v>999</v>
      </c>
      <c r="K57" s="567">
        <f t="shared" si="2"/>
        <v>999</v>
      </c>
      <c r="L57" s="569"/>
      <c r="M57" s="252"/>
      <c r="N57" s="570">
        <f t="shared" si="0"/>
        <v>999</v>
      </c>
      <c r="O57" s="252"/>
    </row>
    <row r="58" spans="1:15" s="203" customFormat="1" ht="18.899999999999999" customHeight="1">
      <c r="A58" s="562">
        <v>52</v>
      </c>
      <c r="B58" s="246"/>
      <c r="C58" s="246"/>
      <c r="D58" s="247"/>
      <c r="E58" s="563"/>
      <c r="F58" s="571"/>
      <c r="G58" s="620"/>
      <c r="H58" s="566" t="e">
        <f>IF(AND(O58="",#REF!&gt;0,#REF!&lt;5),I58,)</f>
        <v>#REF!</v>
      </c>
      <c r="I58" s="567" t="str">
        <f>IF(D58="","ZZZ9",IF(AND(#REF!&gt;0,#REF!&lt;5),D58&amp;#REF!,D58&amp;"9"))</f>
        <v>ZZZ9</v>
      </c>
      <c r="J58" s="568">
        <f t="shared" si="1"/>
        <v>999</v>
      </c>
      <c r="K58" s="567">
        <f t="shared" si="2"/>
        <v>999</v>
      </c>
      <c r="L58" s="569"/>
      <c r="M58" s="252"/>
      <c r="N58" s="570">
        <f t="shared" si="0"/>
        <v>999</v>
      </c>
      <c r="O58" s="252"/>
    </row>
    <row r="59" spans="1:15" s="203" customFormat="1" ht="18.899999999999999" customHeight="1">
      <c r="A59" s="562">
        <v>53</v>
      </c>
      <c r="B59" s="246"/>
      <c r="C59" s="246"/>
      <c r="D59" s="247"/>
      <c r="E59" s="563"/>
      <c r="F59" s="571"/>
      <c r="G59" s="620"/>
      <c r="H59" s="566" t="e">
        <f>IF(AND(O59="",#REF!&gt;0,#REF!&lt;5),I59,)</f>
        <v>#REF!</v>
      </c>
      <c r="I59" s="567" t="str">
        <f>IF(D59="","ZZZ9",IF(AND(#REF!&gt;0,#REF!&lt;5),D59&amp;#REF!,D59&amp;"9"))</f>
        <v>ZZZ9</v>
      </c>
      <c r="J59" s="568">
        <f t="shared" si="1"/>
        <v>999</v>
      </c>
      <c r="K59" s="567">
        <f t="shared" si="2"/>
        <v>999</v>
      </c>
      <c r="L59" s="569"/>
      <c r="M59" s="252"/>
      <c r="N59" s="570">
        <f t="shared" si="0"/>
        <v>999</v>
      </c>
      <c r="O59" s="252"/>
    </row>
    <row r="60" spans="1:15" s="203" customFormat="1" ht="18.899999999999999" customHeight="1">
      <c r="A60" s="562">
        <v>54</v>
      </c>
      <c r="B60" s="246"/>
      <c r="C60" s="246"/>
      <c r="D60" s="247"/>
      <c r="E60" s="563"/>
      <c r="F60" s="571"/>
      <c r="G60" s="620"/>
      <c r="H60" s="566" t="e">
        <f>IF(AND(O60="",#REF!&gt;0,#REF!&lt;5),I60,)</f>
        <v>#REF!</v>
      </c>
      <c r="I60" s="567" t="str">
        <f>IF(D60="","ZZZ9",IF(AND(#REF!&gt;0,#REF!&lt;5),D60&amp;#REF!,D60&amp;"9"))</f>
        <v>ZZZ9</v>
      </c>
      <c r="J60" s="568">
        <f t="shared" si="1"/>
        <v>999</v>
      </c>
      <c r="K60" s="567">
        <f t="shared" si="2"/>
        <v>999</v>
      </c>
      <c r="L60" s="569"/>
      <c r="M60" s="252"/>
      <c r="N60" s="570">
        <f t="shared" si="0"/>
        <v>999</v>
      </c>
      <c r="O60" s="252"/>
    </row>
    <row r="61" spans="1:15" s="203" customFormat="1" ht="18.899999999999999" customHeight="1">
      <c r="A61" s="562">
        <v>55</v>
      </c>
      <c r="B61" s="246"/>
      <c r="C61" s="246"/>
      <c r="D61" s="247"/>
      <c r="E61" s="563"/>
      <c r="F61" s="571"/>
      <c r="G61" s="620"/>
      <c r="H61" s="566" t="e">
        <f>IF(AND(O61="",#REF!&gt;0,#REF!&lt;5),I61,)</f>
        <v>#REF!</v>
      </c>
      <c r="I61" s="567" t="str">
        <f>IF(D61="","ZZZ9",IF(AND(#REF!&gt;0,#REF!&lt;5),D61&amp;#REF!,D61&amp;"9"))</f>
        <v>ZZZ9</v>
      </c>
      <c r="J61" s="568">
        <f t="shared" si="1"/>
        <v>999</v>
      </c>
      <c r="K61" s="567">
        <f t="shared" si="2"/>
        <v>999</v>
      </c>
      <c r="L61" s="569"/>
      <c r="M61" s="252"/>
      <c r="N61" s="570">
        <f t="shared" si="0"/>
        <v>999</v>
      </c>
      <c r="O61" s="252"/>
    </row>
    <row r="62" spans="1:15" s="203" customFormat="1" ht="18.899999999999999" customHeight="1">
      <c r="A62" s="562">
        <v>56</v>
      </c>
      <c r="B62" s="246"/>
      <c r="C62" s="246"/>
      <c r="D62" s="247"/>
      <c r="E62" s="563"/>
      <c r="F62" s="571"/>
      <c r="G62" s="620"/>
      <c r="H62" s="566" t="e">
        <f>IF(AND(O62="",#REF!&gt;0,#REF!&lt;5),I62,)</f>
        <v>#REF!</v>
      </c>
      <c r="I62" s="567" t="str">
        <f>IF(D62="","ZZZ9",IF(AND(#REF!&gt;0,#REF!&lt;5),D62&amp;#REF!,D62&amp;"9"))</f>
        <v>ZZZ9</v>
      </c>
      <c r="J62" s="568">
        <f t="shared" si="1"/>
        <v>999</v>
      </c>
      <c r="K62" s="567">
        <f t="shared" si="2"/>
        <v>999</v>
      </c>
      <c r="L62" s="569"/>
      <c r="M62" s="252"/>
      <c r="N62" s="570">
        <f t="shared" si="0"/>
        <v>999</v>
      </c>
      <c r="O62" s="252"/>
    </row>
    <row r="63" spans="1:15" s="203" customFormat="1" ht="18.899999999999999" customHeight="1">
      <c r="A63" s="562">
        <v>57</v>
      </c>
      <c r="B63" s="246"/>
      <c r="C63" s="246"/>
      <c r="D63" s="247"/>
      <c r="E63" s="563"/>
      <c r="F63" s="571"/>
      <c r="G63" s="620"/>
      <c r="H63" s="566" t="e">
        <f>IF(AND(O63="",#REF!&gt;0,#REF!&lt;5),I63,)</f>
        <v>#REF!</v>
      </c>
      <c r="I63" s="567" t="str">
        <f>IF(D63="","ZZZ9",IF(AND(#REF!&gt;0,#REF!&lt;5),D63&amp;#REF!,D63&amp;"9"))</f>
        <v>ZZZ9</v>
      </c>
      <c r="J63" s="568">
        <f t="shared" si="1"/>
        <v>999</v>
      </c>
      <c r="K63" s="567">
        <f t="shared" si="2"/>
        <v>999</v>
      </c>
      <c r="L63" s="569"/>
      <c r="M63" s="252"/>
      <c r="N63" s="570">
        <f t="shared" si="0"/>
        <v>999</v>
      </c>
      <c r="O63" s="252"/>
    </row>
    <row r="64" spans="1:15" s="203" customFormat="1" ht="18.899999999999999" customHeight="1">
      <c r="A64" s="562">
        <v>58</v>
      </c>
      <c r="B64" s="246"/>
      <c r="C64" s="246"/>
      <c r="D64" s="247"/>
      <c r="E64" s="563"/>
      <c r="F64" s="571"/>
      <c r="G64" s="620"/>
      <c r="H64" s="566" t="e">
        <f>IF(AND(O64="",#REF!&gt;0,#REF!&lt;5),I64,)</f>
        <v>#REF!</v>
      </c>
      <c r="I64" s="567" t="str">
        <f>IF(D64="","ZZZ9",IF(AND(#REF!&gt;0,#REF!&lt;5),D64&amp;#REF!,D64&amp;"9"))</f>
        <v>ZZZ9</v>
      </c>
      <c r="J64" s="568">
        <f t="shared" si="1"/>
        <v>999</v>
      </c>
      <c r="K64" s="567">
        <f t="shared" si="2"/>
        <v>999</v>
      </c>
      <c r="L64" s="569"/>
      <c r="M64" s="252"/>
      <c r="N64" s="570">
        <f t="shared" si="0"/>
        <v>999</v>
      </c>
      <c r="O64" s="252"/>
    </row>
    <row r="65" spans="1:15" s="203" customFormat="1" ht="18.899999999999999" customHeight="1">
      <c r="A65" s="562">
        <v>59</v>
      </c>
      <c r="B65" s="246"/>
      <c r="C65" s="246"/>
      <c r="D65" s="247"/>
      <c r="E65" s="563"/>
      <c r="F65" s="571"/>
      <c r="G65" s="620"/>
      <c r="H65" s="566" t="e">
        <f>IF(AND(O65="",#REF!&gt;0,#REF!&lt;5),I65,)</f>
        <v>#REF!</v>
      </c>
      <c r="I65" s="567" t="str">
        <f>IF(D65="","ZZZ9",IF(AND(#REF!&gt;0,#REF!&lt;5),D65&amp;#REF!,D65&amp;"9"))</f>
        <v>ZZZ9</v>
      </c>
      <c r="J65" s="568">
        <f t="shared" si="1"/>
        <v>999</v>
      </c>
      <c r="K65" s="567">
        <f t="shared" si="2"/>
        <v>999</v>
      </c>
      <c r="L65" s="569"/>
      <c r="M65" s="252"/>
      <c r="N65" s="570">
        <f t="shared" si="0"/>
        <v>999</v>
      </c>
      <c r="O65" s="252"/>
    </row>
    <row r="66" spans="1:15" s="203" customFormat="1" ht="18.899999999999999" customHeight="1">
      <c r="A66" s="562">
        <v>60</v>
      </c>
      <c r="B66" s="246"/>
      <c r="C66" s="246"/>
      <c r="D66" s="247"/>
      <c r="E66" s="563"/>
      <c r="F66" s="571"/>
      <c r="G66" s="620"/>
      <c r="H66" s="566" t="e">
        <f>IF(AND(O66="",#REF!&gt;0,#REF!&lt;5),I66,)</f>
        <v>#REF!</v>
      </c>
      <c r="I66" s="567" t="str">
        <f>IF(D66="","ZZZ9",IF(AND(#REF!&gt;0,#REF!&lt;5),D66&amp;#REF!,D66&amp;"9"))</f>
        <v>ZZZ9</v>
      </c>
      <c r="J66" s="568">
        <f t="shared" si="1"/>
        <v>999</v>
      </c>
      <c r="K66" s="567">
        <f t="shared" si="2"/>
        <v>999</v>
      </c>
      <c r="L66" s="569"/>
      <c r="M66" s="252"/>
      <c r="N66" s="570">
        <f t="shared" si="0"/>
        <v>999</v>
      </c>
      <c r="O66" s="252"/>
    </row>
    <row r="67" spans="1:15" s="203" customFormat="1" ht="18.899999999999999" customHeight="1">
      <c r="A67" s="562">
        <v>61</v>
      </c>
      <c r="B67" s="246"/>
      <c r="C67" s="246"/>
      <c r="D67" s="247"/>
      <c r="E67" s="563"/>
      <c r="F67" s="571"/>
      <c r="G67" s="620"/>
      <c r="H67" s="566" t="e">
        <f>IF(AND(O67="",#REF!&gt;0,#REF!&lt;5),I67,)</f>
        <v>#REF!</v>
      </c>
      <c r="I67" s="567" t="str">
        <f>IF(D67="","ZZZ9",IF(AND(#REF!&gt;0,#REF!&lt;5),D67&amp;#REF!,D67&amp;"9"))</f>
        <v>ZZZ9</v>
      </c>
      <c r="J67" s="568">
        <f t="shared" si="1"/>
        <v>999</v>
      </c>
      <c r="K67" s="567">
        <f t="shared" si="2"/>
        <v>999</v>
      </c>
      <c r="L67" s="569"/>
      <c r="M67" s="252"/>
      <c r="N67" s="570">
        <f t="shared" si="0"/>
        <v>999</v>
      </c>
      <c r="O67" s="252"/>
    </row>
    <row r="68" spans="1:15" s="203" customFormat="1" ht="18.899999999999999" customHeight="1">
      <c r="A68" s="562">
        <v>62</v>
      </c>
      <c r="B68" s="246"/>
      <c r="C68" s="246"/>
      <c r="D68" s="247"/>
      <c r="E68" s="563"/>
      <c r="F68" s="571"/>
      <c r="G68" s="620"/>
      <c r="H68" s="566" t="e">
        <f>IF(AND(O68="",#REF!&gt;0,#REF!&lt;5),I68,)</f>
        <v>#REF!</v>
      </c>
      <c r="I68" s="567" t="str">
        <f>IF(D68="","ZZZ9",IF(AND(#REF!&gt;0,#REF!&lt;5),D68&amp;#REF!,D68&amp;"9"))</f>
        <v>ZZZ9</v>
      </c>
      <c r="J68" s="568">
        <f t="shared" si="1"/>
        <v>999</v>
      </c>
      <c r="K68" s="567">
        <f t="shared" si="2"/>
        <v>999</v>
      </c>
      <c r="L68" s="569"/>
      <c r="M68" s="252"/>
      <c r="N68" s="570">
        <f t="shared" si="0"/>
        <v>999</v>
      </c>
      <c r="O68" s="252"/>
    </row>
    <row r="69" spans="1:15" s="203" customFormat="1" ht="18.899999999999999" customHeight="1">
      <c r="A69" s="562">
        <v>63</v>
      </c>
      <c r="B69" s="246"/>
      <c r="C69" s="246"/>
      <c r="D69" s="247"/>
      <c r="E69" s="563"/>
      <c r="F69" s="571"/>
      <c r="G69" s="620"/>
      <c r="H69" s="566" t="e">
        <f>IF(AND(O69="",#REF!&gt;0,#REF!&lt;5),I69,)</f>
        <v>#REF!</v>
      </c>
      <c r="I69" s="567" t="str">
        <f>IF(D69="","ZZZ9",IF(AND(#REF!&gt;0,#REF!&lt;5),D69&amp;#REF!,D69&amp;"9"))</f>
        <v>ZZZ9</v>
      </c>
      <c r="J69" s="568">
        <f t="shared" si="1"/>
        <v>999</v>
      </c>
      <c r="K69" s="567">
        <f t="shared" si="2"/>
        <v>999</v>
      </c>
      <c r="L69" s="569"/>
      <c r="M69" s="252"/>
      <c r="N69" s="570">
        <f t="shared" si="0"/>
        <v>999</v>
      </c>
      <c r="O69" s="252"/>
    </row>
    <row r="70" spans="1:15" s="203" customFormat="1" ht="18.899999999999999" customHeight="1">
      <c r="A70" s="562">
        <v>64</v>
      </c>
      <c r="B70" s="246"/>
      <c r="C70" s="246"/>
      <c r="D70" s="247"/>
      <c r="E70" s="563"/>
      <c r="F70" s="571"/>
      <c r="G70" s="620"/>
      <c r="H70" s="566" t="e">
        <f>IF(AND(O70="",#REF!&gt;0,#REF!&lt;5),I70,)</f>
        <v>#REF!</v>
      </c>
      <c r="I70" s="567" t="str">
        <f>IF(D70="","ZZZ9",IF(AND(#REF!&gt;0,#REF!&lt;5),D70&amp;#REF!,D70&amp;"9"))</f>
        <v>ZZZ9</v>
      </c>
      <c r="J70" s="568">
        <f t="shared" si="1"/>
        <v>999</v>
      </c>
      <c r="K70" s="567">
        <f t="shared" si="2"/>
        <v>999</v>
      </c>
      <c r="L70" s="569"/>
      <c r="M70" s="252"/>
      <c r="N70" s="570">
        <f t="shared" si="0"/>
        <v>999</v>
      </c>
      <c r="O70" s="252"/>
    </row>
    <row r="71" spans="1:15" s="203" customFormat="1" ht="18.899999999999999" customHeight="1">
      <c r="A71" s="562">
        <v>65</v>
      </c>
      <c r="B71" s="246"/>
      <c r="C71" s="246"/>
      <c r="D71" s="247"/>
      <c r="E71" s="563"/>
      <c r="F71" s="571"/>
      <c r="G71" s="620"/>
      <c r="H71" s="566" t="e">
        <f>IF(AND(O71="",#REF!&gt;0,#REF!&lt;5),I71,)</f>
        <v>#REF!</v>
      </c>
      <c r="I71" s="567" t="str">
        <f>IF(D71="","ZZZ9",IF(AND(#REF!&gt;0,#REF!&lt;5),D71&amp;#REF!,D71&amp;"9"))</f>
        <v>ZZZ9</v>
      </c>
      <c r="J71" s="568">
        <f t="shared" si="1"/>
        <v>999</v>
      </c>
      <c r="K71" s="567">
        <f t="shared" si="2"/>
        <v>999</v>
      </c>
      <c r="L71" s="569"/>
      <c r="M71" s="252"/>
      <c r="N71" s="570">
        <f t="shared" si="0"/>
        <v>999</v>
      </c>
      <c r="O71" s="252"/>
    </row>
    <row r="72" spans="1:15" s="203" customFormat="1" ht="18.899999999999999" customHeight="1">
      <c r="A72" s="562">
        <v>66</v>
      </c>
      <c r="B72" s="246"/>
      <c r="C72" s="246"/>
      <c r="D72" s="247"/>
      <c r="E72" s="563"/>
      <c r="F72" s="571"/>
      <c r="G72" s="620"/>
      <c r="H72" s="566" t="e">
        <f>IF(AND(O72="",#REF!&gt;0,#REF!&lt;5),I72,)</f>
        <v>#REF!</v>
      </c>
      <c r="I72" s="567" t="str">
        <f>IF(D72="","ZZZ9",IF(AND(#REF!&gt;0,#REF!&lt;5),D72&amp;#REF!,D72&amp;"9"))</f>
        <v>ZZZ9</v>
      </c>
      <c r="J72" s="568">
        <f t="shared" si="1"/>
        <v>999</v>
      </c>
      <c r="K72" s="567">
        <f t="shared" si="2"/>
        <v>999</v>
      </c>
      <c r="L72" s="569"/>
      <c r="M72" s="252"/>
      <c r="N72" s="570">
        <f t="shared" si="0"/>
        <v>999</v>
      </c>
      <c r="O72" s="252"/>
    </row>
    <row r="73" spans="1:15" s="203" customFormat="1" ht="18.899999999999999" customHeight="1">
      <c r="A73" s="562">
        <v>67</v>
      </c>
      <c r="B73" s="246"/>
      <c r="C73" s="246"/>
      <c r="D73" s="247"/>
      <c r="E73" s="563"/>
      <c r="F73" s="571"/>
      <c r="G73" s="620"/>
      <c r="H73" s="566" t="e">
        <f>IF(AND(O73="",#REF!&gt;0,#REF!&lt;5),I73,)</f>
        <v>#REF!</v>
      </c>
      <c r="I73" s="567" t="str">
        <f>IF(D73="","ZZZ9",IF(AND(#REF!&gt;0,#REF!&lt;5),D73&amp;#REF!,D73&amp;"9"))</f>
        <v>ZZZ9</v>
      </c>
      <c r="J73" s="568">
        <f t="shared" si="1"/>
        <v>999</v>
      </c>
      <c r="K73" s="567">
        <f t="shared" si="2"/>
        <v>999</v>
      </c>
      <c r="L73" s="569"/>
      <c r="M73" s="252"/>
      <c r="N73" s="570">
        <f t="shared" si="0"/>
        <v>999</v>
      </c>
      <c r="O73" s="252"/>
    </row>
    <row r="74" spans="1:15" s="203" customFormat="1" ht="18.899999999999999" customHeight="1">
      <c r="A74" s="562">
        <v>68</v>
      </c>
      <c r="B74" s="246"/>
      <c r="C74" s="246"/>
      <c r="D74" s="247"/>
      <c r="E74" s="563"/>
      <c r="F74" s="571"/>
      <c r="G74" s="620"/>
      <c r="H74" s="566" t="e">
        <f>IF(AND(O74="",#REF!&gt;0,#REF!&lt;5),I74,)</f>
        <v>#REF!</v>
      </c>
      <c r="I74" s="567" t="str">
        <f>IF(D74="","ZZZ9",IF(AND(#REF!&gt;0,#REF!&lt;5),D74&amp;#REF!,D74&amp;"9"))</f>
        <v>ZZZ9</v>
      </c>
      <c r="J74" s="568">
        <f t="shared" si="1"/>
        <v>999</v>
      </c>
      <c r="K74" s="567">
        <f t="shared" si="2"/>
        <v>999</v>
      </c>
      <c r="L74" s="569"/>
      <c r="M74" s="252"/>
      <c r="N74" s="570">
        <f t="shared" si="0"/>
        <v>999</v>
      </c>
      <c r="O74" s="252"/>
    </row>
    <row r="75" spans="1:15" s="203" customFormat="1" ht="18.899999999999999" customHeight="1">
      <c r="A75" s="562">
        <v>69</v>
      </c>
      <c r="B75" s="246"/>
      <c r="C75" s="246"/>
      <c r="D75" s="247"/>
      <c r="E75" s="563"/>
      <c r="F75" s="571"/>
      <c r="G75" s="620"/>
      <c r="H75" s="566" t="e">
        <f>IF(AND(O75="",#REF!&gt;0,#REF!&lt;5),I75,)</f>
        <v>#REF!</v>
      </c>
      <c r="I75" s="567" t="str">
        <f>IF(D75="","ZZZ9",IF(AND(#REF!&gt;0,#REF!&lt;5),D75&amp;#REF!,D75&amp;"9"))</f>
        <v>ZZZ9</v>
      </c>
      <c r="J75" s="568">
        <f t="shared" si="1"/>
        <v>999</v>
      </c>
      <c r="K75" s="567">
        <f t="shared" si="2"/>
        <v>999</v>
      </c>
      <c r="L75" s="569"/>
      <c r="M75" s="252"/>
      <c r="N75" s="570">
        <f t="shared" si="0"/>
        <v>999</v>
      </c>
      <c r="O75" s="252"/>
    </row>
    <row r="76" spans="1:15" s="203" customFormat="1" ht="18.899999999999999" customHeight="1">
      <c r="A76" s="562">
        <v>70</v>
      </c>
      <c r="B76" s="246"/>
      <c r="C76" s="246"/>
      <c r="D76" s="247"/>
      <c r="E76" s="563"/>
      <c r="F76" s="571"/>
      <c r="G76" s="620"/>
      <c r="H76" s="566" t="e">
        <f>IF(AND(O76="",#REF!&gt;0,#REF!&lt;5),I76,)</f>
        <v>#REF!</v>
      </c>
      <c r="I76" s="567" t="str">
        <f>IF(D76="","ZZZ9",IF(AND(#REF!&gt;0,#REF!&lt;5),D76&amp;#REF!,D76&amp;"9"))</f>
        <v>ZZZ9</v>
      </c>
      <c r="J76" s="568">
        <f t="shared" si="1"/>
        <v>999</v>
      </c>
      <c r="K76" s="567">
        <f t="shared" si="2"/>
        <v>999</v>
      </c>
      <c r="L76" s="569"/>
      <c r="M76" s="252"/>
      <c r="N76" s="570">
        <f t="shared" si="0"/>
        <v>999</v>
      </c>
      <c r="O76" s="252"/>
    </row>
    <row r="77" spans="1:15" s="203" customFormat="1" ht="18.899999999999999" customHeight="1">
      <c r="A77" s="562">
        <v>71</v>
      </c>
      <c r="B77" s="246"/>
      <c r="C77" s="246"/>
      <c r="D77" s="247"/>
      <c r="E77" s="563"/>
      <c r="F77" s="571"/>
      <c r="G77" s="620"/>
      <c r="H77" s="566" t="e">
        <f>IF(AND(O77="",#REF!&gt;0,#REF!&lt;5),I77,)</f>
        <v>#REF!</v>
      </c>
      <c r="I77" s="567" t="str">
        <f>IF(D77="","ZZZ9",IF(AND(#REF!&gt;0,#REF!&lt;5),D77&amp;#REF!,D77&amp;"9"))</f>
        <v>ZZZ9</v>
      </c>
      <c r="J77" s="568">
        <f t="shared" si="1"/>
        <v>999</v>
      </c>
      <c r="K77" s="567">
        <f t="shared" si="2"/>
        <v>999</v>
      </c>
      <c r="L77" s="569"/>
      <c r="M77" s="252"/>
      <c r="N77" s="570">
        <f t="shared" si="0"/>
        <v>999</v>
      </c>
      <c r="O77" s="252"/>
    </row>
    <row r="78" spans="1:15" s="203" customFormat="1" ht="18.899999999999999" customHeight="1">
      <c r="A78" s="562">
        <v>72</v>
      </c>
      <c r="B78" s="246"/>
      <c r="C78" s="246"/>
      <c r="D78" s="247"/>
      <c r="E78" s="563"/>
      <c r="F78" s="571"/>
      <c r="G78" s="620"/>
      <c r="H78" s="566" t="e">
        <f>IF(AND(O78="",#REF!&gt;0,#REF!&lt;5),I78,)</f>
        <v>#REF!</v>
      </c>
      <c r="I78" s="567" t="str">
        <f>IF(D78="","ZZZ9",IF(AND(#REF!&gt;0,#REF!&lt;5),D78&amp;#REF!,D78&amp;"9"))</f>
        <v>ZZZ9</v>
      </c>
      <c r="J78" s="568">
        <f t="shared" si="1"/>
        <v>999</v>
      </c>
      <c r="K78" s="567">
        <f t="shared" si="2"/>
        <v>999</v>
      </c>
      <c r="L78" s="569"/>
      <c r="M78" s="252"/>
      <c r="N78" s="570">
        <f t="shared" si="0"/>
        <v>999</v>
      </c>
      <c r="O78" s="252"/>
    </row>
    <row r="79" spans="1:15" s="203" customFormat="1" ht="18.899999999999999" customHeight="1">
      <c r="A79" s="562">
        <v>73</v>
      </c>
      <c r="B79" s="246"/>
      <c r="C79" s="246"/>
      <c r="D79" s="247"/>
      <c r="E79" s="563"/>
      <c r="F79" s="571"/>
      <c r="G79" s="620"/>
      <c r="H79" s="566" t="e">
        <f>IF(AND(O79="",#REF!&gt;0,#REF!&lt;5),I79,)</f>
        <v>#REF!</v>
      </c>
      <c r="I79" s="567" t="str">
        <f>IF(D79="","ZZZ9",IF(AND(#REF!&gt;0,#REF!&lt;5),D79&amp;#REF!,D79&amp;"9"))</f>
        <v>ZZZ9</v>
      </c>
      <c r="J79" s="568">
        <f t="shared" si="1"/>
        <v>999</v>
      </c>
      <c r="K79" s="567">
        <f t="shared" si="2"/>
        <v>999</v>
      </c>
      <c r="L79" s="569"/>
      <c r="M79" s="252"/>
      <c r="N79" s="570">
        <f t="shared" si="0"/>
        <v>999</v>
      </c>
      <c r="O79" s="252"/>
    </row>
    <row r="80" spans="1:15" s="203" customFormat="1" ht="18.899999999999999" customHeight="1">
      <c r="A80" s="562">
        <v>74</v>
      </c>
      <c r="B80" s="246"/>
      <c r="C80" s="246"/>
      <c r="D80" s="247"/>
      <c r="E80" s="563"/>
      <c r="F80" s="571"/>
      <c r="G80" s="620"/>
      <c r="H80" s="566" t="e">
        <f>IF(AND(O80="",#REF!&gt;0,#REF!&lt;5),I80,)</f>
        <v>#REF!</v>
      </c>
      <c r="I80" s="567" t="str">
        <f>IF(D80="","ZZZ9",IF(AND(#REF!&gt;0,#REF!&lt;5),D80&amp;#REF!,D80&amp;"9"))</f>
        <v>ZZZ9</v>
      </c>
      <c r="J80" s="568">
        <f t="shared" si="1"/>
        <v>999</v>
      </c>
      <c r="K80" s="567">
        <f t="shared" si="2"/>
        <v>999</v>
      </c>
      <c r="L80" s="569"/>
      <c r="M80" s="252"/>
      <c r="N80" s="570">
        <f t="shared" si="0"/>
        <v>999</v>
      </c>
      <c r="O80" s="252"/>
    </row>
    <row r="81" spans="1:15" s="203" customFormat="1" ht="18.899999999999999" customHeight="1">
      <c r="A81" s="562">
        <v>75</v>
      </c>
      <c r="B81" s="246"/>
      <c r="C81" s="246"/>
      <c r="D81" s="247"/>
      <c r="E81" s="563"/>
      <c r="F81" s="571"/>
      <c r="G81" s="620"/>
      <c r="H81" s="566" t="e">
        <f>IF(AND(O81="",#REF!&gt;0,#REF!&lt;5),I81,)</f>
        <v>#REF!</v>
      </c>
      <c r="I81" s="567" t="str">
        <f>IF(D81="","ZZZ9",IF(AND(#REF!&gt;0,#REF!&lt;5),D81&amp;#REF!,D81&amp;"9"))</f>
        <v>ZZZ9</v>
      </c>
      <c r="J81" s="568">
        <f t="shared" si="1"/>
        <v>999</v>
      </c>
      <c r="K81" s="567">
        <f t="shared" si="2"/>
        <v>999</v>
      </c>
      <c r="L81" s="569"/>
      <c r="M81" s="252"/>
      <c r="N81" s="570">
        <f t="shared" si="0"/>
        <v>999</v>
      </c>
      <c r="O81" s="252"/>
    </row>
    <row r="82" spans="1:15" s="203" customFormat="1" ht="18.899999999999999" customHeight="1">
      <c r="A82" s="562">
        <v>76</v>
      </c>
      <c r="B82" s="246"/>
      <c r="C82" s="246"/>
      <c r="D82" s="247"/>
      <c r="E82" s="563"/>
      <c r="F82" s="571"/>
      <c r="G82" s="620"/>
      <c r="H82" s="566" t="e">
        <f>IF(AND(O82="",#REF!&gt;0,#REF!&lt;5),I82,)</f>
        <v>#REF!</v>
      </c>
      <c r="I82" s="567" t="str">
        <f>IF(D82="","ZZZ9",IF(AND(#REF!&gt;0,#REF!&lt;5),D82&amp;#REF!,D82&amp;"9"))</f>
        <v>ZZZ9</v>
      </c>
      <c r="J82" s="568">
        <f t="shared" si="1"/>
        <v>999</v>
      </c>
      <c r="K82" s="567">
        <f t="shared" si="2"/>
        <v>999</v>
      </c>
      <c r="L82" s="569"/>
      <c r="M82" s="252"/>
      <c r="N82" s="570">
        <f t="shared" si="0"/>
        <v>999</v>
      </c>
      <c r="O82" s="252"/>
    </row>
    <row r="83" spans="1:15" s="203" customFormat="1" ht="18.899999999999999" customHeight="1">
      <c r="A83" s="562">
        <v>77</v>
      </c>
      <c r="B83" s="246"/>
      <c r="C83" s="246"/>
      <c r="D83" s="247"/>
      <c r="E83" s="563"/>
      <c r="F83" s="571"/>
      <c r="G83" s="620"/>
      <c r="H83" s="566" t="e">
        <f>IF(AND(O83="",#REF!&gt;0,#REF!&lt;5),I83,)</f>
        <v>#REF!</v>
      </c>
      <c r="I83" s="567" t="str">
        <f>IF(D83="","ZZZ9",IF(AND(#REF!&gt;0,#REF!&lt;5),D83&amp;#REF!,D83&amp;"9"))</f>
        <v>ZZZ9</v>
      </c>
      <c r="J83" s="568">
        <f t="shared" si="1"/>
        <v>999</v>
      </c>
      <c r="K83" s="567">
        <f t="shared" si="2"/>
        <v>999</v>
      </c>
      <c r="L83" s="569"/>
      <c r="M83" s="252"/>
      <c r="N83" s="570">
        <f t="shared" si="0"/>
        <v>999</v>
      </c>
      <c r="O83" s="252"/>
    </row>
    <row r="84" spans="1:15" s="203" customFormat="1" ht="18.899999999999999" customHeight="1">
      <c r="A84" s="562">
        <v>78</v>
      </c>
      <c r="B84" s="246"/>
      <c r="C84" s="246"/>
      <c r="D84" s="247"/>
      <c r="E84" s="563"/>
      <c r="F84" s="571"/>
      <c r="G84" s="620"/>
      <c r="H84" s="566" t="e">
        <f>IF(AND(O84="",#REF!&gt;0,#REF!&lt;5),I84,)</f>
        <v>#REF!</v>
      </c>
      <c r="I84" s="567" t="str">
        <f>IF(D84="","ZZZ9",IF(AND(#REF!&gt;0,#REF!&lt;5),D84&amp;#REF!,D84&amp;"9"))</f>
        <v>ZZZ9</v>
      </c>
      <c r="J84" s="568">
        <f t="shared" si="1"/>
        <v>999</v>
      </c>
      <c r="K84" s="567">
        <f t="shared" si="2"/>
        <v>999</v>
      </c>
      <c r="L84" s="569"/>
      <c r="M84" s="252"/>
      <c r="N84" s="570">
        <f t="shared" si="0"/>
        <v>999</v>
      </c>
      <c r="O84" s="252"/>
    </row>
    <row r="85" spans="1:15" s="203" customFormat="1" ht="18.899999999999999" customHeight="1">
      <c r="A85" s="562">
        <v>79</v>
      </c>
      <c r="B85" s="246"/>
      <c r="C85" s="246"/>
      <c r="D85" s="247"/>
      <c r="E85" s="563"/>
      <c r="F85" s="571"/>
      <c r="G85" s="620"/>
      <c r="H85" s="566" t="e">
        <f>IF(AND(O85="",#REF!&gt;0,#REF!&lt;5),I85,)</f>
        <v>#REF!</v>
      </c>
      <c r="I85" s="567" t="str">
        <f>IF(D85="","ZZZ9",IF(AND(#REF!&gt;0,#REF!&lt;5),D85&amp;#REF!,D85&amp;"9"))</f>
        <v>ZZZ9</v>
      </c>
      <c r="J85" s="568">
        <f t="shared" si="1"/>
        <v>999</v>
      </c>
      <c r="K85" s="567">
        <f t="shared" si="2"/>
        <v>999</v>
      </c>
      <c r="L85" s="569"/>
      <c r="M85" s="252"/>
      <c r="N85" s="570">
        <f t="shared" si="0"/>
        <v>999</v>
      </c>
      <c r="O85" s="252"/>
    </row>
    <row r="86" spans="1:15" s="203" customFormat="1" ht="18.899999999999999" customHeight="1">
      <c r="A86" s="562">
        <v>80</v>
      </c>
      <c r="B86" s="246"/>
      <c r="C86" s="246"/>
      <c r="D86" s="247"/>
      <c r="E86" s="563"/>
      <c r="F86" s="571"/>
      <c r="G86" s="620"/>
      <c r="H86" s="566" t="e">
        <f>IF(AND(O86="",#REF!&gt;0,#REF!&lt;5),I86,)</f>
        <v>#REF!</v>
      </c>
      <c r="I86" s="567" t="str">
        <f>IF(D86="","ZZZ9",IF(AND(#REF!&gt;0,#REF!&lt;5),D86&amp;#REF!,D86&amp;"9"))</f>
        <v>ZZZ9</v>
      </c>
      <c r="J86" s="568">
        <f t="shared" si="1"/>
        <v>999</v>
      </c>
      <c r="K86" s="567">
        <f t="shared" si="2"/>
        <v>999</v>
      </c>
      <c r="L86" s="569"/>
      <c r="M86" s="252"/>
      <c r="N86" s="570">
        <f t="shared" si="0"/>
        <v>999</v>
      </c>
      <c r="O86" s="252"/>
    </row>
    <row r="87" spans="1:15" s="203" customFormat="1" ht="18.899999999999999" customHeight="1">
      <c r="A87" s="562">
        <v>81</v>
      </c>
      <c r="B87" s="246"/>
      <c r="C87" s="246"/>
      <c r="D87" s="247"/>
      <c r="E87" s="563"/>
      <c r="F87" s="571"/>
      <c r="G87" s="620"/>
      <c r="H87" s="566" t="e">
        <f>IF(AND(O87="",#REF!&gt;0,#REF!&lt;5),I87,)</f>
        <v>#REF!</v>
      </c>
      <c r="I87" s="567" t="str">
        <f>IF(D87="","ZZZ9",IF(AND(#REF!&gt;0,#REF!&lt;5),D87&amp;#REF!,D87&amp;"9"))</f>
        <v>ZZZ9</v>
      </c>
      <c r="J87" s="568">
        <f t="shared" si="1"/>
        <v>999</v>
      </c>
      <c r="K87" s="567">
        <f t="shared" si="2"/>
        <v>999</v>
      </c>
      <c r="L87" s="569"/>
      <c r="M87" s="252"/>
      <c r="N87" s="570">
        <f t="shared" si="0"/>
        <v>999</v>
      </c>
      <c r="O87" s="252"/>
    </row>
    <row r="88" spans="1:15" s="203" customFormat="1" ht="18.899999999999999" customHeight="1">
      <c r="A88" s="562">
        <v>82</v>
      </c>
      <c r="B88" s="246"/>
      <c r="C88" s="246"/>
      <c r="D88" s="247"/>
      <c r="E88" s="563"/>
      <c r="F88" s="571"/>
      <c r="G88" s="620"/>
      <c r="H88" s="566" t="e">
        <f>IF(AND(O88="",#REF!&gt;0,#REF!&lt;5),I88,)</f>
        <v>#REF!</v>
      </c>
      <c r="I88" s="567" t="str">
        <f>IF(D88="","ZZZ9",IF(AND(#REF!&gt;0,#REF!&lt;5),D88&amp;#REF!,D88&amp;"9"))</f>
        <v>ZZZ9</v>
      </c>
      <c r="J88" s="568">
        <f t="shared" si="1"/>
        <v>999</v>
      </c>
      <c r="K88" s="567">
        <f t="shared" si="2"/>
        <v>999</v>
      </c>
      <c r="L88" s="569"/>
      <c r="M88" s="252"/>
      <c r="N88" s="570">
        <f t="shared" si="0"/>
        <v>999</v>
      </c>
      <c r="O88" s="252"/>
    </row>
    <row r="89" spans="1:15" s="203" customFormat="1" ht="18.899999999999999" customHeight="1">
      <c r="A89" s="562">
        <v>83</v>
      </c>
      <c r="B89" s="246"/>
      <c r="C89" s="246"/>
      <c r="D89" s="247"/>
      <c r="E89" s="563"/>
      <c r="F89" s="571"/>
      <c r="G89" s="620"/>
      <c r="H89" s="566" t="e">
        <f>IF(AND(O89="",#REF!&gt;0,#REF!&lt;5),I89,)</f>
        <v>#REF!</v>
      </c>
      <c r="I89" s="567" t="str">
        <f>IF(D89="","ZZZ9",IF(AND(#REF!&gt;0,#REF!&lt;5),D89&amp;#REF!,D89&amp;"9"))</f>
        <v>ZZZ9</v>
      </c>
      <c r="J89" s="568">
        <f t="shared" si="1"/>
        <v>999</v>
      </c>
      <c r="K89" s="567">
        <f t="shared" si="2"/>
        <v>999</v>
      </c>
      <c r="L89" s="569"/>
      <c r="M89" s="252"/>
      <c r="N89" s="570">
        <f t="shared" si="0"/>
        <v>999</v>
      </c>
      <c r="O89" s="252"/>
    </row>
    <row r="90" spans="1:15" s="203" customFormat="1" ht="18.899999999999999" customHeight="1">
      <c r="A90" s="562">
        <v>84</v>
      </c>
      <c r="B90" s="246"/>
      <c r="C90" s="246"/>
      <c r="D90" s="247"/>
      <c r="E90" s="563"/>
      <c r="F90" s="571"/>
      <c r="G90" s="620"/>
      <c r="H90" s="566" t="e">
        <f>IF(AND(O90="",#REF!&gt;0,#REF!&lt;5),I90,)</f>
        <v>#REF!</v>
      </c>
      <c r="I90" s="567" t="str">
        <f>IF(D90="","ZZZ9",IF(AND(#REF!&gt;0,#REF!&lt;5),D90&amp;#REF!,D90&amp;"9"))</f>
        <v>ZZZ9</v>
      </c>
      <c r="J90" s="568">
        <f t="shared" si="1"/>
        <v>999</v>
      </c>
      <c r="K90" s="567">
        <f t="shared" si="2"/>
        <v>999</v>
      </c>
      <c r="L90" s="569"/>
      <c r="M90" s="252"/>
      <c r="N90" s="570">
        <f t="shared" si="0"/>
        <v>999</v>
      </c>
      <c r="O90" s="252"/>
    </row>
    <row r="91" spans="1:15" s="203" customFormat="1" ht="18.899999999999999" customHeight="1">
      <c r="A91" s="562">
        <v>85</v>
      </c>
      <c r="B91" s="246"/>
      <c r="C91" s="246"/>
      <c r="D91" s="247"/>
      <c r="E91" s="563"/>
      <c r="F91" s="571"/>
      <c r="G91" s="620"/>
      <c r="H91" s="566" t="e">
        <f>IF(AND(O91="",#REF!&gt;0,#REF!&lt;5),I91,)</f>
        <v>#REF!</v>
      </c>
      <c r="I91" s="567" t="str">
        <f>IF(D91="","ZZZ9",IF(AND(#REF!&gt;0,#REF!&lt;5),D91&amp;#REF!,D91&amp;"9"))</f>
        <v>ZZZ9</v>
      </c>
      <c r="J91" s="568">
        <f t="shared" si="1"/>
        <v>999</v>
      </c>
      <c r="K91" s="567">
        <f t="shared" si="2"/>
        <v>999</v>
      </c>
      <c r="L91" s="569"/>
      <c r="M91" s="252"/>
      <c r="N91" s="570">
        <f t="shared" si="0"/>
        <v>999</v>
      </c>
      <c r="O91" s="252"/>
    </row>
    <row r="92" spans="1:15" s="203" customFormat="1" ht="18.899999999999999" customHeight="1">
      <c r="A92" s="562">
        <v>86</v>
      </c>
      <c r="B92" s="246"/>
      <c r="C92" s="246"/>
      <c r="D92" s="247"/>
      <c r="E92" s="563"/>
      <c r="F92" s="571"/>
      <c r="G92" s="620"/>
      <c r="H92" s="566" t="e">
        <f>IF(AND(O92="",#REF!&gt;0,#REF!&lt;5),I92,)</f>
        <v>#REF!</v>
      </c>
      <c r="I92" s="567" t="str">
        <f>IF(D92="","ZZZ9",IF(AND(#REF!&gt;0,#REF!&lt;5),D92&amp;#REF!,D92&amp;"9"))</f>
        <v>ZZZ9</v>
      </c>
      <c r="J92" s="568">
        <f t="shared" si="1"/>
        <v>999</v>
      </c>
      <c r="K92" s="567">
        <f t="shared" si="2"/>
        <v>999</v>
      </c>
      <c r="L92" s="569"/>
      <c r="M92" s="252"/>
      <c r="N92" s="570">
        <f t="shared" si="0"/>
        <v>999</v>
      </c>
      <c r="O92" s="252"/>
    </row>
    <row r="93" spans="1:15" s="203" customFormat="1" ht="18.899999999999999" customHeight="1">
      <c r="A93" s="562">
        <v>87</v>
      </c>
      <c r="B93" s="246"/>
      <c r="C93" s="246"/>
      <c r="D93" s="247"/>
      <c r="E93" s="563"/>
      <c r="F93" s="571"/>
      <c r="G93" s="620"/>
      <c r="H93" s="566" t="e">
        <f>IF(AND(O93="",#REF!&gt;0,#REF!&lt;5),I93,)</f>
        <v>#REF!</v>
      </c>
      <c r="I93" s="567" t="str">
        <f>IF(D93="","ZZZ9",IF(AND(#REF!&gt;0,#REF!&lt;5),D93&amp;#REF!,D93&amp;"9"))</f>
        <v>ZZZ9</v>
      </c>
      <c r="J93" s="568">
        <f t="shared" si="1"/>
        <v>999</v>
      </c>
      <c r="K93" s="567">
        <f t="shared" si="2"/>
        <v>999</v>
      </c>
      <c r="L93" s="569"/>
      <c r="M93" s="252"/>
      <c r="N93" s="570">
        <f t="shared" ref="N93:N122" si="3">IF(L93="DA",1,IF(L93="WC",2,IF(L93="SE",3,IF(L93="Q",4,IF(L93="LL",5,999)))))</f>
        <v>999</v>
      </c>
      <c r="O93" s="252"/>
    </row>
    <row r="94" spans="1:15" s="203" customFormat="1" ht="18.899999999999999" customHeight="1">
      <c r="A94" s="562">
        <v>88</v>
      </c>
      <c r="B94" s="246"/>
      <c r="C94" s="246"/>
      <c r="D94" s="247"/>
      <c r="E94" s="563"/>
      <c r="F94" s="571"/>
      <c r="G94" s="620"/>
      <c r="H94" s="566" t="e">
        <f>IF(AND(O94="",#REF!&gt;0,#REF!&lt;5),I94,)</f>
        <v>#REF!</v>
      </c>
      <c r="I94" s="567" t="str">
        <f>IF(D94="","ZZZ9",IF(AND(#REF!&gt;0,#REF!&lt;5),D94&amp;#REF!,D94&amp;"9"))</f>
        <v>ZZZ9</v>
      </c>
      <c r="J94" s="568">
        <f t="shared" si="1"/>
        <v>999</v>
      </c>
      <c r="K94" s="567">
        <f t="shared" si="2"/>
        <v>999</v>
      </c>
      <c r="L94" s="569"/>
      <c r="M94" s="252"/>
      <c r="N94" s="570">
        <f t="shared" si="3"/>
        <v>999</v>
      </c>
      <c r="O94" s="252"/>
    </row>
    <row r="95" spans="1:15" s="203" customFormat="1" ht="18.899999999999999" customHeight="1">
      <c r="A95" s="562">
        <v>89</v>
      </c>
      <c r="B95" s="246"/>
      <c r="C95" s="246"/>
      <c r="D95" s="247"/>
      <c r="E95" s="563"/>
      <c r="F95" s="571"/>
      <c r="G95" s="620"/>
      <c r="H95" s="566" t="e">
        <f>IF(AND(O95="",#REF!&gt;0,#REF!&lt;5),I95,)</f>
        <v>#REF!</v>
      </c>
      <c r="I95" s="567" t="str">
        <f>IF(D95="","ZZZ9",IF(AND(#REF!&gt;0,#REF!&lt;5),D95&amp;#REF!,D95&amp;"9"))</f>
        <v>ZZZ9</v>
      </c>
      <c r="J95" s="568">
        <f t="shared" si="1"/>
        <v>999</v>
      </c>
      <c r="K95" s="567">
        <f t="shared" si="2"/>
        <v>999</v>
      </c>
      <c r="L95" s="569"/>
      <c r="M95" s="252"/>
      <c r="N95" s="570">
        <f t="shared" si="3"/>
        <v>999</v>
      </c>
      <c r="O95" s="252"/>
    </row>
    <row r="96" spans="1:15" s="203" customFormat="1" ht="18.899999999999999" customHeight="1">
      <c r="A96" s="562">
        <v>90</v>
      </c>
      <c r="B96" s="246"/>
      <c r="C96" s="246"/>
      <c r="D96" s="247"/>
      <c r="E96" s="563"/>
      <c r="F96" s="571"/>
      <c r="G96" s="620"/>
      <c r="H96" s="566" t="e">
        <f>IF(AND(O96="",#REF!&gt;0,#REF!&lt;5),I96,)</f>
        <v>#REF!</v>
      </c>
      <c r="I96" s="567" t="str">
        <f>IF(D96="","ZZZ9",IF(AND(#REF!&gt;0,#REF!&lt;5),D96&amp;#REF!,D96&amp;"9"))</f>
        <v>ZZZ9</v>
      </c>
      <c r="J96" s="568">
        <f t="shared" si="1"/>
        <v>999</v>
      </c>
      <c r="K96" s="567">
        <f t="shared" si="2"/>
        <v>999</v>
      </c>
      <c r="L96" s="569"/>
      <c r="M96" s="252"/>
      <c r="N96" s="570">
        <f t="shared" si="3"/>
        <v>999</v>
      </c>
      <c r="O96" s="252"/>
    </row>
    <row r="97" spans="1:15" s="203" customFormat="1" ht="18.899999999999999" customHeight="1">
      <c r="A97" s="562">
        <v>91</v>
      </c>
      <c r="B97" s="246"/>
      <c r="C97" s="246"/>
      <c r="D97" s="247"/>
      <c r="E97" s="563"/>
      <c r="F97" s="571"/>
      <c r="G97" s="620"/>
      <c r="H97" s="566" t="e">
        <f>IF(AND(O97="",#REF!&gt;0,#REF!&lt;5),I97,)</f>
        <v>#REF!</v>
      </c>
      <c r="I97" s="567" t="str">
        <f>IF(D97="","ZZZ9",IF(AND(#REF!&gt;0,#REF!&lt;5),D97&amp;#REF!,D97&amp;"9"))</f>
        <v>ZZZ9</v>
      </c>
      <c r="J97" s="568">
        <f t="shared" ref="J97:J122" si="4">IF(O97="",999,O97)</f>
        <v>999</v>
      </c>
      <c r="K97" s="567">
        <f t="shared" ref="K97:K122" si="5">IF(N97=999,999,1)</f>
        <v>999</v>
      </c>
      <c r="L97" s="569"/>
      <c r="M97" s="252"/>
      <c r="N97" s="570">
        <f t="shared" si="3"/>
        <v>999</v>
      </c>
      <c r="O97" s="252"/>
    </row>
    <row r="98" spans="1:15" s="203" customFormat="1" ht="18.899999999999999" customHeight="1">
      <c r="A98" s="562">
        <v>92</v>
      </c>
      <c r="B98" s="246"/>
      <c r="C98" s="246"/>
      <c r="D98" s="247"/>
      <c r="E98" s="563"/>
      <c r="F98" s="571"/>
      <c r="G98" s="620"/>
      <c r="H98" s="566" t="e">
        <f>IF(AND(O98="",#REF!&gt;0,#REF!&lt;5),I98,)</f>
        <v>#REF!</v>
      </c>
      <c r="I98" s="567" t="str">
        <f>IF(D98="","ZZZ9",IF(AND(#REF!&gt;0,#REF!&lt;5),D98&amp;#REF!,D98&amp;"9"))</f>
        <v>ZZZ9</v>
      </c>
      <c r="J98" s="568">
        <f t="shared" si="4"/>
        <v>999</v>
      </c>
      <c r="K98" s="567">
        <f t="shared" si="5"/>
        <v>999</v>
      </c>
      <c r="L98" s="569"/>
      <c r="M98" s="252"/>
      <c r="N98" s="570">
        <f t="shared" si="3"/>
        <v>999</v>
      </c>
      <c r="O98" s="252"/>
    </row>
    <row r="99" spans="1:15" s="203" customFormat="1" ht="18.899999999999999" customHeight="1">
      <c r="A99" s="562">
        <v>93</v>
      </c>
      <c r="B99" s="246"/>
      <c r="C99" s="246"/>
      <c r="D99" s="247"/>
      <c r="E99" s="563"/>
      <c r="F99" s="571"/>
      <c r="G99" s="620"/>
      <c r="H99" s="566" t="e">
        <f>IF(AND(O99="",#REF!&gt;0,#REF!&lt;5),I99,)</f>
        <v>#REF!</v>
      </c>
      <c r="I99" s="567" t="str">
        <f>IF(D99="","ZZZ9",IF(AND(#REF!&gt;0,#REF!&lt;5),D99&amp;#REF!,D99&amp;"9"))</f>
        <v>ZZZ9</v>
      </c>
      <c r="J99" s="568">
        <f t="shared" si="4"/>
        <v>999</v>
      </c>
      <c r="K99" s="567">
        <f t="shared" si="5"/>
        <v>999</v>
      </c>
      <c r="L99" s="569"/>
      <c r="M99" s="252"/>
      <c r="N99" s="570">
        <f t="shared" si="3"/>
        <v>999</v>
      </c>
      <c r="O99" s="252"/>
    </row>
    <row r="100" spans="1:15" s="203" customFormat="1" ht="18.899999999999999" customHeight="1">
      <c r="A100" s="562">
        <v>94</v>
      </c>
      <c r="B100" s="246"/>
      <c r="C100" s="246"/>
      <c r="D100" s="247"/>
      <c r="E100" s="563"/>
      <c r="F100" s="571"/>
      <c r="G100" s="620"/>
      <c r="H100" s="566" t="e">
        <f>IF(AND(O100="",#REF!&gt;0,#REF!&lt;5),I100,)</f>
        <v>#REF!</v>
      </c>
      <c r="I100" s="567" t="str">
        <f>IF(D100="","ZZZ9",IF(AND(#REF!&gt;0,#REF!&lt;5),D100&amp;#REF!,D100&amp;"9"))</f>
        <v>ZZZ9</v>
      </c>
      <c r="J100" s="568">
        <f t="shared" si="4"/>
        <v>999</v>
      </c>
      <c r="K100" s="567">
        <f t="shared" si="5"/>
        <v>999</v>
      </c>
      <c r="L100" s="569"/>
      <c r="M100" s="252"/>
      <c r="N100" s="570">
        <f t="shared" si="3"/>
        <v>999</v>
      </c>
      <c r="O100" s="252"/>
    </row>
    <row r="101" spans="1:15" s="203" customFormat="1" ht="18.899999999999999" customHeight="1">
      <c r="A101" s="562">
        <v>95</v>
      </c>
      <c r="B101" s="246"/>
      <c r="C101" s="246"/>
      <c r="D101" s="247"/>
      <c r="E101" s="563"/>
      <c r="F101" s="571"/>
      <c r="G101" s="620"/>
      <c r="H101" s="566" t="e">
        <f>IF(AND(O101="",#REF!&gt;0,#REF!&lt;5),I101,)</f>
        <v>#REF!</v>
      </c>
      <c r="I101" s="567" t="str">
        <f>IF(D101="","ZZZ9",IF(AND(#REF!&gt;0,#REF!&lt;5),D101&amp;#REF!,D101&amp;"9"))</f>
        <v>ZZZ9</v>
      </c>
      <c r="J101" s="568">
        <f t="shared" si="4"/>
        <v>999</v>
      </c>
      <c r="K101" s="567">
        <f t="shared" si="5"/>
        <v>999</v>
      </c>
      <c r="L101" s="569"/>
      <c r="M101" s="252"/>
      <c r="N101" s="570">
        <f t="shared" si="3"/>
        <v>999</v>
      </c>
      <c r="O101" s="252"/>
    </row>
    <row r="102" spans="1:15" s="203" customFormat="1" ht="18.899999999999999" customHeight="1">
      <c r="A102" s="562">
        <v>96</v>
      </c>
      <c r="B102" s="246"/>
      <c r="C102" s="246"/>
      <c r="D102" s="247"/>
      <c r="E102" s="563"/>
      <c r="F102" s="571"/>
      <c r="G102" s="620"/>
      <c r="H102" s="566" t="e">
        <f>IF(AND(O102="",#REF!&gt;0,#REF!&lt;5),I102,)</f>
        <v>#REF!</v>
      </c>
      <c r="I102" s="567" t="str">
        <f>IF(D102="","ZZZ9",IF(AND(#REF!&gt;0,#REF!&lt;5),D102&amp;#REF!,D102&amp;"9"))</f>
        <v>ZZZ9</v>
      </c>
      <c r="J102" s="568">
        <f t="shared" si="4"/>
        <v>999</v>
      </c>
      <c r="K102" s="567">
        <f t="shared" si="5"/>
        <v>999</v>
      </c>
      <c r="L102" s="569"/>
      <c r="M102" s="252"/>
      <c r="N102" s="570">
        <f t="shared" si="3"/>
        <v>999</v>
      </c>
      <c r="O102" s="252"/>
    </row>
    <row r="103" spans="1:15" s="203" customFormat="1" ht="18.899999999999999" customHeight="1">
      <c r="A103" s="562">
        <v>97</v>
      </c>
      <c r="B103" s="246"/>
      <c r="C103" s="246"/>
      <c r="D103" s="247"/>
      <c r="E103" s="563"/>
      <c r="F103" s="571"/>
      <c r="G103" s="620"/>
      <c r="H103" s="566" t="e">
        <f>IF(AND(O103="",#REF!&gt;0,#REF!&lt;5),I103,)</f>
        <v>#REF!</v>
      </c>
      <c r="I103" s="567" t="str">
        <f>IF(D103="","ZZZ9",IF(AND(#REF!&gt;0,#REF!&lt;5),D103&amp;#REF!,D103&amp;"9"))</f>
        <v>ZZZ9</v>
      </c>
      <c r="J103" s="568">
        <f t="shared" si="4"/>
        <v>999</v>
      </c>
      <c r="K103" s="567">
        <f t="shared" si="5"/>
        <v>999</v>
      </c>
      <c r="L103" s="569"/>
      <c r="M103" s="252"/>
      <c r="N103" s="570">
        <f t="shared" si="3"/>
        <v>999</v>
      </c>
      <c r="O103" s="252"/>
    </row>
    <row r="104" spans="1:15" s="203" customFormat="1" ht="18.899999999999999" customHeight="1">
      <c r="A104" s="562">
        <v>98</v>
      </c>
      <c r="B104" s="246"/>
      <c r="C104" s="246"/>
      <c r="D104" s="247"/>
      <c r="E104" s="563"/>
      <c r="F104" s="571"/>
      <c r="G104" s="620"/>
      <c r="H104" s="566" t="e">
        <f>IF(AND(O104="",#REF!&gt;0,#REF!&lt;5),I104,)</f>
        <v>#REF!</v>
      </c>
      <c r="I104" s="567" t="str">
        <f>IF(D104="","ZZZ9",IF(AND(#REF!&gt;0,#REF!&lt;5),D104&amp;#REF!,D104&amp;"9"))</f>
        <v>ZZZ9</v>
      </c>
      <c r="J104" s="568">
        <f t="shared" si="4"/>
        <v>999</v>
      </c>
      <c r="K104" s="567">
        <f t="shared" si="5"/>
        <v>999</v>
      </c>
      <c r="L104" s="569"/>
      <c r="M104" s="252"/>
      <c r="N104" s="570">
        <f t="shared" si="3"/>
        <v>999</v>
      </c>
      <c r="O104" s="252"/>
    </row>
    <row r="105" spans="1:15" s="203" customFormat="1" ht="18.899999999999999" customHeight="1">
      <c r="A105" s="562">
        <v>99</v>
      </c>
      <c r="B105" s="246"/>
      <c r="C105" s="246"/>
      <c r="D105" s="247"/>
      <c r="E105" s="563"/>
      <c r="F105" s="571"/>
      <c r="G105" s="620"/>
      <c r="H105" s="566" t="e">
        <f>IF(AND(O105="",#REF!&gt;0,#REF!&lt;5),I105,)</f>
        <v>#REF!</v>
      </c>
      <c r="I105" s="567" t="str">
        <f>IF(D105="","ZZZ9",IF(AND(#REF!&gt;0,#REF!&lt;5),D105&amp;#REF!,D105&amp;"9"))</f>
        <v>ZZZ9</v>
      </c>
      <c r="J105" s="568">
        <f t="shared" si="4"/>
        <v>999</v>
      </c>
      <c r="K105" s="567">
        <f t="shared" si="5"/>
        <v>999</v>
      </c>
      <c r="L105" s="569"/>
      <c r="M105" s="252"/>
      <c r="N105" s="570">
        <f t="shared" si="3"/>
        <v>999</v>
      </c>
      <c r="O105" s="252"/>
    </row>
    <row r="106" spans="1:15" s="203" customFormat="1" ht="18.899999999999999" customHeight="1">
      <c r="A106" s="562">
        <v>100</v>
      </c>
      <c r="B106" s="246"/>
      <c r="C106" s="246"/>
      <c r="D106" s="247"/>
      <c r="E106" s="563"/>
      <c r="F106" s="571"/>
      <c r="G106" s="620"/>
      <c r="H106" s="566" t="e">
        <f>IF(AND(O106="",#REF!&gt;0,#REF!&lt;5),I106,)</f>
        <v>#REF!</v>
      </c>
      <c r="I106" s="567" t="str">
        <f>IF(D106="","ZZZ9",IF(AND(#REF!&gt;0,#REF!&lt;5),D106&amp;#REF!,D106&amp;"9"))</f>
        <v>ZZZ9</v>
      </c>
      <c r="J106" s="568">
        <f t="shared" si="4"/>
        <v>999</v>
      </c>
      <c r="K106" s="567">
        <f t="shared" si="5"/>
        <v>999</v>
      </c>
      <c r="L106" s="569"/>
      <c r="M106" s="252"/>
      <c r="N106" s="570">
        <f t="shared" si="3"/>
        <v>999</v>
      </c>
      <c r="O106" s="252"/>
    </row>
    <row r="107" spans="1:15" s="203" customFormat="1" ht="18.899999999999999" customHeight="1">
      <c r="A107" s="562">
        <v>101</v>
      </c>
      <c r="B107" s="246"/>
      <c r="C107" s="246"/>
      <c r="D107" s="247"/>
      <c r="E107" s="563"/>
      <c r="F107" s="571"/>
      <c r="G107" s="620"/>
      <c r="H107" s="566" t="e">
        <f>IF(AND(O107="",#REF!&gt;0,#REF!&lt;5),I107,)</f>
        <v>#REF!</v>
      </c>
      <c r="I107" s="567" t="str">
        <f>IF(D107="","ZZZ9",IF(AND(#REF!&gt;0,#REF!&lt;5),D107&amp;#REF!,D107&amp;"9"))</f>
        <v>ZZZ9</v>
      </c>
      <c r="J107" s="568">
        <f t="shared" si="4"/>
        <v>999</v>
      </c>
      <c r="K107" s="567">
        <f t="shared" si="5"/>
        <v>999</v>
      </c>
      <c r="L107" s="569"/>
      <c r="M107" s="252"/>
      <c r="N107" s="570">
        <f t="shared" si="3"/>
        <v>999</v>
      </c>
      <c r="O107" s="252"/>
    </row>
    <row r="108" spans="1:15" s="203" customFormat="1" ht="18.899999999999999" customHeight="1">
      <c r="A108" s="562">
        <v>102</v>
      </c>
      <c r="B108" s="246"/>
      <c r="C108" s="246"/>
      <c r="D108" s="247"/>
      <c r="E108" s="563"/>
      <c r="F108" s="571"/>
      <c r="G108" s="620"/>
      <c r="H108" s="566" t="e">
        <f>IF(AND(O108="",#REF!&gt;0,#REF!&lt;5),I108,)</f>
        <v>#REF!</v>
      </c>
      <c r="I108" s="567" t="str">
        <f>IF(D108="","ZZZ9",IF(AND(#REF!&gt;0,#REF!&lt;5),D108&amp;#REF!,D108&amp;"9"))</f>
        <v>ZZZ9</v>
      </c>
      <c r="J108" s="568">
        <f t="shared" si="4"/>
        <v>999</v>
      </c>
      <c r="K108" s="567">
        <f t="shared" si="5"/>
        <v>999</v>
      </c>
      <c r="L108" s="569"/>
      <c r="M108" s="252"/>
      <c r="N108" s="570">
        <f t="shared" si="3"/>
        <v>999</v>
      </c>
      <c r="O108" s="252"/>
    </row>
    <row r="109" spans="1:15" s="203" customFormat="1" ht="18.899999999999999" customHeight="1">
      <c r="A109" s="562">
        <v>103</v>
      </c>
      <c r="B109" s="246"/>
      <c r="C109" s="246"/>
      <c r="D109" s="247"/>
      <c r="E109" s="563"/>
      <c r="F109" s="571"/>
      <c r="G109" s="620"/>
      <c r="H109" s="566" t="e">
        <f>IF(AND(O109="",#REF!&gt;0,#REF!&lt;5),I109,)</f>
        <v>#REF!</v>
      </c>
      <c r="I109" s="567" t="str">
        <f>IF(D109="","ZZZ9",IF(AND(#REF!&gt;0,#REF!&lt;5),D109&amp;#REF!,D109&amp;"9"))</f>
        <v>ZZZ9</v>
      </c>
      <c r="J109" s="568">
        <f t="shared" si="4"/>
        <v>999</v>
      </c>
      <c r="K109" s="567">
        <f t="shared" si="5"/>
        <v>999</v>
      </c>
      <c r="L109" s="569"/>
      <c r="M109" s="252"/>
      <c r="N109" s="570">
        <f t="shared" si="3"/>
        <v>999</v>
      </c>
      <c r="O109" s="252"/>
    </row>
    <row r="110" spans="1:15" s="203" customFormat="1" ht="18.899999999999999" customHeight="1">
      <c r="A110" s="562">
        <v>104</v>
      </c>
      <c r="B110" s="246"/>
      <c r="C110" s="246"/>
      <c r="D110" s="247"/>
      <c r="E110" s="563"/>
      <c r="F110" s="571"/>
      <c r="G110" s="620"/>
      <c r="H110" s="566" t="e">
        <f>IF(AND(O110="",#REF!&gt;0,#REF!&lt;5),I110,)</f>
        <v>#REF!</v>
      </c>
      <c r="I110" s="567" t="str">
        <f>IF(D110="","ZZZ9",IF(AND(#REF!&gt;0,#REF!&lt;5),D110&amp;#REF!,D110&amp;"9"))</f>
        <v>ZZZ9</v>
      </c>
      <c r="J110" s="568">
        <f t="shared" si="4"/>
        <v>999</v>
      </c>
      <c r="K110" s="567">
        <f t="shared" si="5"/>
        <v>999</v>
      </c>
      <c r="L110" s="569"/>
      <c r="M110" s="252"/>
      <c r="N110" s="570">
        <f t="shared" si="3"/>
        <v>999</v>
      </c>
      <c r="O110" s="252"/>
    </row>
    <row r="111" spans="1:15" s="203" customFormat="1" ht="18.899999999999999" customHeight="1">
      <c r="A111" s="562">
        <v>105</v>
      </c>
      <c r="B111" s="246"/>
      <c r="C111" s="246"/>
      <c r="D111" s="247"/>
      <c r="E111" s="563"/>
      <c r="F111" s="571"/>
      <c r="G111" s="620"/>
      <c r="H111" s="566" t="e">
        <f>IF(AND(O111="",#REF!&gt;0,#REF!&lt;5),I111,)</f>
        <v>#REF!</v>
      </c>
      <c r="I111" s="567" t="str">
        <f>IF(D111="","ZZZ9",IF(AND(#REF!&gt;0,#REF!&lt;5),D111&amp;#REF!,D111&amp;"9"))</f>
        <v>ZZZ9</v>
      </c>
      <c r="J111" s="568">
        <f t="shared" si="4"/>
        <v>999</v>
      </c>
      <c r="K111" s="567">
        <f t="shared" si="5"/>
        <v>999</v>
      </c>
      <c r="L111" s="569"/>
      <c r="M111" s="252"/>
      <c r="N111" s="570">
        <f t="shared" si="3"/>
        <v>999</v>
      </c>
      <c r="O111" s="252"/>
    </row>
    <row r="112" spans="1:15" s="203" customFormat="1" ht="18.899999999999999" customHeight="1">
      <c r="A112" s="562">
        <v>106</v>
      </c>
      <c r="B112" s="246"/>
      <c r="C112" s="246"/>
      <c r="D112" s="247"/>
      <c r="E112" s="563"/>
      <c r="F112" s="571"/>
      <c r="G112" s="620"/>
      <c r="H112" s="566" t="e">
        <f>IF(AND(O112="",#REF!&gt;0,#REF!&lt;5),I112,)</f>
        <v>#REF!</v>
      </c>
      <c r="I112" s="567" t="str">
        <f>IF(D112="","ZZZ9",IF(AND(#REF!&gt;0,#REF!&lt;5),D112&amp;#REF!,D112&amp;"9"))</f>
        <v>ZZZ9</v>
      </c>
      <c r="J112" s="568">
        <f t="shared" si="4"/>
        <v>999</v>
      </c>
      <c r="K112" s="567">
        <f t="shared" si="5"/>
        <v>999</v>
      </c>
      <c r="L112" s="569"/>
      <c r="M112" s="252"/>
      <c r="N112" s="570">
        <f t="shared" si="3"/>
        <v>999</v>
      </c>
      <c r="O112" s="252"/>
    </row>
    <row r="113" spans="1:15" s="203" customFormat="1" ht="18.899999999999999" customHeight="1">
      <c r="A113" s="562">
        <v>107</v>
      </c>
      <c r="B113" s="246"/>
      <c r="C113" s="246"/>
      <c r="D113" s="247"/>
      <c r="E113" s="563"/>
      <c r="F113" s="571"/>
      <c r="G113" s="620"/>
      <c r="H113" s="566" t="e">
        <f>IF(AND(O113="",#REF!&gt;0,#REF!&lt;5),I113,)</f>
        <v>#REF!</v>
      </c>
      <c r="I113" s="567" t="str">
        <f>IF(D113="","ZZZ9",IF(AND(#REF!&gt;0,#REF!&lt;5),D113&amp;#REF!,D113&amp;"9"))</f>
        <v>ZZZ9</v>
      </c>
      <c r="J113" s="568">
        <f t="shared" si="4"/>
        <v>999</v>
      </c>
      <c r="K113" s="567">
        <f t="shared" si="5"/>
        <v>999</v>
      </c>
      <c r="L113" s="569"/>
      <c r="M113" s="252"/>
      <c r="N113" s="570">
        <f t="shared" si="3"/>
        <v>999</v>
      </c>
      <c r="O113" s="252"/>
    </row>
    <row r="114" spans="1:15" s="203" customFormat="1" ht="18.899999999999999" customHeight="1">
      <c r="A114" s="562">
        <v>108</v>
      </c>
      <c r="B114" s="246"/>
      <c r="C114" s="246"/>
      <c r="D114" s="247"/>
      <c r="E114" s="563"/>
      <c r="F114" s="571"/>
      <c r="G114" s="620"/>
      <c r="H114" s="566" t="e">
        <f>IF(AND(O114="",#REF!&gt;0,#REF!&lt;5),I114,)</f>
        <v>#REF!</v>
      </c>
      <c r="I114" s="567" t="str">
        <f>IF(D114="","ZZZ9",IF(AND(#REF!&gt;0,#REF!&lt;5),D114&amp;#REF!,D114&amp;"9"))</f>
        <v>ZZZ9</v>
      </c>
      <c r="J114" s="568">
        <f t="shared" si="4"/>
        <v>999</v>
      </c>
      <c r="K114" s="567">
        <f t="shared" si="5"/>
        <v>999</v>
      </c>
      <c r="L114" s="569"/>
      <c r="M114" s="252"/>
      <c r="N114" s="570">
        <f t="shared" si="3"/>
        <v>999</v>
      </c>
      <c r="O114" s="252"/>
    </row>
    <row r="115" spans="1:15" s="203" customFormat="1" ht="18.899999999999999" customHeight="1">
      <c r="A115" s="562">
        <v>109</v>
      </c>
      <c r="B115" s="246"/>
      <c r="C115" s="246"/>
      <c r="D115" s="247"/>
      <c r="E115" s="563"/>
      <c r="F115" s="571"/>
      <c r="G115" s="620"/>
      <c r="H115" s="566" t="e">
        <f>IF(AND(O115="",#REF!&gt;0,#REF!&lt;5),I115,)</f>
        <v>#REF!</v>
      </c>
      <c r="I115" s="567" t="str">
        <f>IF(D115="","ZZZ9",IF(AND(#REF!&gt;0,#REF!&lt;5),D115&amp;#REF!,D115&amp;"9"))</f>
        <v>ZZZ9</v>
      </c>
      <c r="J115" s="568">
        <f t="shared" si="4"/>
        <v>999</v>
      </c>
      <c r="K115" s="567">
        <f t="shared" si="5"/>
        <v>999</v>
      </c>
      <c r="L115" s="569"/>
      <c r="M115" s="252"/>
      <c r="N115" s="570">
        <f t="shared" si="3"/>
        <v>999</v>
      </c>
      <c r="O115" s="252"/>
    </row>
    <row r="116" spans="1:15" s="203" customFormat="1" ht="18.899999999999999" customHeight="1">
      <c r="A116" s="562">
        <v>110</v>
      </c>
      <c r="B116" s="246"/>
      <c r="C116" s="246"/>
      <c r="D116" s="247"/>
      <c r="E116" s="563"/>
      <c r="F116" s="571"/>
      <c r="G116" s="620"/>
      <c r="H116" s="566" t="e">
        <f>IF(AND(O116="",#REF!&gt;0,#REF!&lt;5),I116,)</f>
        <v>#REF!</v>
      </c>
      <c r="I116" s="567" t="str">
        <f>IF(D116="","ZZZ9",IF(AND(#REF!&gt;0,#REF!&lt;5),D116&amp;#REF!,D116&amp;"9"))</f>
        <v>ZZZ9</v>
      </c>
      <c r="J116" s="568">
        <f t="shared" si="4"/>
        <v>999</v>
      </c>
      <c r="K116" s="567">
        <f t="shared" si="5"/>
        <v>999</v>
      </c>
      <c r="L116" s="569"/>
      <c r="M116" s="252"/>
      <c r="N116" s="570">
        <f t="shared" si="3"/>
        <v>999</v>
      </c>
      <c r="O116" s="252"/>
    </row>
    <row r="117" spans="1:15" s="203" customFormat="1" ht="18.899999999999999" customHeight="1">
      <c r="A117" s="562">
        <v>111</v>
      </c>
      <c r="B117" s="246"/>
      <c r="C117" s="246"/>
      <c r="D117" s="247"/>
      <c r="E117" s="563"/>
      <c r="F117" s="571"/>
      <c r="G117" s="620"/>
      <c r="H117" s="566" t="e">
        <f>IF(AND(O117="",#REF!&gt;0,#REF!&lt;5),I117,)</f>
        <v>#REF!</v>
      </c>
      <c r="I117" s="567" t="str">
        <f>IF(D117="","ZZZ9",IF(AND(#REF!&gt;0,#REF!&lt;5),D117&amp;#REF!,D117&amp;"9"))</f>
        <v>ZZZ9</v>
      </c>
      <c r="J117" s="568">
        <f t="shared" si="4"/>
        <v>999</v>
      </c>
      <c r="K117" s="567">
        <f t="shared" si="5"/>
        <v>999</v>
      </c>
      <c r="L117" s="569"/>
      <c r="M117" s="252"/>
      <c r="N117" s="570">
        <f t="shared" si="3"/>
        <v>999</v>
      </c>
      <c r="O117" s="252"/>
    </row>
    <row r="118" spans="1:15" s="203" customFormat="1" ht="18.899999999999999" customHeight="1">
      <c r="A118" s="562">
        <v>112</v>
      </c>
      <c r="B118" s="246"/>
      <c r="C118" s="246"/>
      <c r="D118" s="247"/>
      <c r="E118" s="563"/>
      <c r="F118" s="571"/>
      <c r="G118" s="620"/>
      <c r="H118" s="566" t="e">
        <f>IF(AND(O118="",#REF!&gt;0,#REF!&lt;5),I118,)</f>
        <v>#REF!</v>
      </c>
      <c r="I118" s="567" t="str">
        <f>IF(D118="","ZZZ9",IF(AND(#REF!&gt;0,#REF!&lt;5),D118&amp;#REF!,D118&amp;"9"))</f>
        <v>ZZZ9</v>
      </c>
      <c r="J118" s="568">
        <f t="shared" si="4"/>
        <v>999</v>
      </c>
      <c r="K118" s="567">
        <f t="shared" si="5"/>
        <v>999</v>
      </c>
      <c r="L118" s="569"/>
      <c r="M118" s="252"/>
      <c r="N118" s="570">
        <f t="shared" si="3"/>
        <v>999</v>
      </c>
      <c r="O118" s="252"/>
    </row>
    <row r="119" spans="1:15" s="203" customFormat="1" ht="18.899999999999999" customHeight="1">
      <c r="A119" s="562">
        <v>113</v>
      </c>
      <c r="B119" s="246"/>
      <c r="C119" s="246"/>
      <c r="D119" s="247"/>
      <c r="E119" s="563"/>
      <c r="F119" s="571"/>
      <c r="G119" s="620"/>
      <c r="H119" s="566" t="e">
        <f>IF(AND(O119="",#REF!&gt;0,#REF!&lt;5),I119,)</f>
        <v>#REF!</v>
      </c>
      <c r="I119" s="567" t="str">
        <f>IF(D119="","ZZZ9",IF(AND(#REF!&gt;0,#REF!&lt;5),D119&amp;#REF!,D119&amp;"9"))</f>
        <v>ZZZ9</v>
      </c>
      <c r="J119" s="568">
        <f t="shared" si="4"/>
        <v>999</v>
      </c>
      <c r="K119" s="567">
        <f t="shared" si="5"/>
        <v>999</v>
      </c>
      <c r="L119" s="569"/>
      <c r="M119" s="252"/>
      <c r="N119" s="570">
        <f t="shared" si="3"/>
        <v>999</v>
      </c>
      <c r="O119" s="252"/>
    </row>
    <row r="120" spans="1:15" s="203" customFormat="1" ht="18.899999999999999" customHeight="1">
      <c r="A120" s="562">
        <v>114</v>
      </c>
      <c r="B120" s="246"/>
      <c r="C120" s="246"/>
      <c r="D120" s="247"/>
      <c r="E120" s="563"/>
      <c r="F120" s="571"/>
      <c r="G120" s="620"/>
      <c r="H120" s="566" t="e">
        <f>IF(AND(O120="",#REF!&gt;0,#REF!&lt;5),I120,)</f>
        <v>#REF!</v>
      </c>
      <c r="I120" s="567" t="str">
        <f>IF(D120="","ZZZ9",IF(AND(#REF!&gt;0,#REF!&lt;5),D120&amp;#REF!,D120&amp;"9"))</f>
        <v>ZZZ9</v>
      </c>
      <c r="J120" s="568">
        <f t="shared" si="4"/>
        <v>999</v>
      </c>
      <c r="K120" s="567">
        <f t="shared" si="5"/>
        <v>999</v>
      </c>
      <c r="L120" s="569"/>
      <c r="M120" s="252"/>
      <c r="N120" s="570">
        <f t="shared" si="3"/>
        <v>999</v>
      </c>
      <c r="O120" s="252"/>
    </row>
    <row r="121" spans="1:15" s="203" customFormat="1" ht="18.899999999999999" customHeight="1">
      <c r="A121" s="562">
        <v>115</v>
      </c>
      <c r="B121" s="246"/>
      <c r="C121" s="246"/>
      <c r="D121" s="247"/>
      <c r="E121" s="563"/>
      <c r="F121" s="571"/>
      <c r="G121" s="620"/>
      <c r="H121" s="566" t="e">
        <f>IF(AND(O121="",#REF!&gt;0,#REF!&lt;5),I121,)</f>
        <v>#REF!</v>
      </c>
      <c r="I121" s="567" t="str">
        <f>IF(D121="","ZZZ9",IF(AND(#REF!&gt;0,#REF!&lt;5),D121&amp;#REF!,D121&amp;"9"))</f>
        <v>ZZZ9</v>
      </c>
      <c r="J121" s="568">
        <f t="shared" si="4"/>
        <v>999</v>
      </c>
      <c r="K121" s="567">
        <f t="shared" si="5"/>
        <v>999</v>
      </c>
      <c r="L121" s="569"/>
      <c r="M121" s="252"/>
      <c r="N121" s="570">
        <f t="shared" si="3"/>
        <v>999</v>
      </c>
      <c r="O121" s="252"/>
    </row>
    <row r="122" spans="1:15" s="203" customFormat="1" ht="18.899999999999999" customHeight="1">
      <c r="A122" s="562">
        <v>116</v>
      </c>
      <c r="B122" s="246"/>
      <c r="C122" s="246"/>
      <c r="D122" s="247"/>
      <c r="E122" s="563"/>
      <c r="F122" s="571"/>
      <c r="G122" s="620"/>
      <c r="H122" s="566" t="e">
        <f>IF(AND(O122="",#REF!&gt;0,#REF!&lt;5),I122,)</f>
        <v>#REF!</v>
      </c>
      <c r="I122" s="567" t="str">
        <f>IF(D122="","ZZZ9",IF(AND(#REF!&gt;0,#REF!&lt;5),D122&amp;#REF!,D122&amp;"9"))</f>
        <v>ZZZ9</v>
      </c>
      <c r="J122" s="568">
        <f t="shared" si="4"/>
        <v>999</v>
      </c>
      <c r="K122" s="567">
        <f t="shared" si="5"/>
        <v>999</v>
      </c>
      <c r="L122" s="569"/>
      <c r="M122" s="252"/>
      <c r="N122" s="570">
        <f t="shared" si="3"/>
        <v>999</v>
      </c>
      <c r="O122" s="252"/>
    </row>
    <row r="123" spans="1:15" s="203" customFormat="1" ht="18.899999999999999" customHeight="1">
      <c r="A123" s="562">
        <v>117</v>
      </c>
      <c r="B123" s="246"/>
      <c r="C123" s="246"/>
      <c r="D123" s="247"/>
      <c r="E123" s="563"/>
      <c r="F123" s="571"/>
      <c r="G123" s="620"/>
      <c r="H123" s="566"/>
      <c r="I123" s="567"/>
      <c r="J123" s="568"/>
      <c r="K123" s="567"/>
      <c r="L123" s="569"/>
      <c r="M123" s="252"/>
      <c r="N123" s="570"/>
      <c r="O123" s="252"/>
    </row>
    <row r="124" spans="1:15" s="203" customFormat="1" ht="18.899999999999999" customHeight="1">
      <c r="A124" s="562">
        <v>118</v>
      </c>
      <c r="B124" s="246"/>
      <c r="C124" s="246"/>
      <c r="D124" s="247"/>
      <c r="E124" s="563"/>
      <c r="F124" s="571"/>
      <c r="G124" s="620"/>
      <c r="H124" s="566"/>
      <c r="I124" s="567"/>
      <c r="J124" s="568"/>
      <c r="K124" s="567"/>
      <c r="L124" s="569"/>
      <c r="M124" s="252"/>
      <c r="N124" s="570"/>
      <c r="O124" s="252"/>
    </row>
    <row r="125" spans="1:15" s="203" customFormat="1" ht="18.899999999999999" customHeight="1">
      <c r="A125" s="562">
        <v>119</v>
      </c>
      <c r="B125" s="246"/>
      <c r="C125" s="246"/>
      <c r="D125" s="247"/>
      <c r="E125" s="563"/>
      <c r="F125" s="571"/>
      <c r="G125" s="620"/>
      <c r="H125" s="566"/>
      <c r="I125" s="567"/>
      <c r="J125" s="568"/>
      <c r="K125" s="567"/>
      <c r="L125" s="569"/>
      <c r="M125" s="252"/>
      <c r="N125" s="570"/>
      <c r="O125" s="252"/>
    </row>
    <row r="126" spans="1:15" s="203" customFormat="1" ht="18.899999999999999" customHeight="1">
      <c r="A126" s="562">
        <v>120</v>
      </c>
      <c r="B126" s="246"/>
      <c r="C126" s="246"/>
      <c r="D126" s="247"/>
      <c r="E126" s="563"/>
      <c r="F126" s="571"/>
      <c r="G126" s="620"/>
      <c r="H126" s="566"/>
      <c r="I126" s="567"/>
      <c r="J126" s="568"/>
      <c r="K126" s="567"/>
      <c r="L126" s="569"/>
      <c r="M126" s="252"/>
      <c r="N126" s="570"/>
      <c r="O126" s="252"/>
    </row>
    <row r="127" spans="1:15" s="203" customFormat="1" ht="18.899999999999999" customHeight="1">
      <c r="A127" s="562">
        <v>121</v>
      </c>
      <c r="B127" s="246"/>
      <c r="C127" s="246"/>
      <c r="D127" s="247"/>
      <c r="E127" s="563"/>
      <c r="F127" s="571"/>
      <c r="G127" s="620"/>
      <c r="H127" s="566"/>
      <c r="I127" s="567"/>
      <c r="J127" s="568"/>
      <c r="K127" s="567"/>
      <c r="L127" s="569"/>
      <c r="M127" s="252"/>
      <c r="N127" s="570"/>
      <c r="O127" s="252"/>
    </row>
    <row r="128" spans="1:15" s="203" customFormat="1" ht="18.899999999999999" customHeight="1">
      <c r="A128" s="562">
        <v>122</v>
      </c>
      <c r="B128" s="246"/>
      <c r="C128" s="246"/>
      <c r="D128" s="247"/>
      <c r="E128" s="563"/>
      <c r="F128" s="571"/>
      <c r="G128" s="620"/>
      <c r="H128" s="566"/>
      <c r="I128" s="567"/>
      <c r="J128" s="568"/>
      <c r="K128" s="567"/>
      <c r="L128" s="569"/>
      <c r="M128" s="252"/>
      <c r="N128" s="570"/>
      <c r="O128" s="252"/>
    </row>
    <row r="129" spans="1:15" s="203" customFormat="1" ht="18.899999999999999" customHeight="1">
      <c r="A129" s="562">
        <v>123</v>
      </c>
      <c r="B129" s="246"/>
      <c r="C129" s="246"/>
      <c r="D129" s="247"/>
      <c r="E129" s="563"/>
      <c r="F129" s="571"/>
      <c r="G129" s="620"/>
      <c r="H129" s="566"/>
      <c r="I129" s="567"/>
      <c r="J129" s="568"/>
      <c r="K129" s="567"/>
      <c r="L129" s="569"/>
      <c r="M129" s="252"/>
      <c r="N129" s="570"/>
      <c r="O129" s="252"/>
    </row>
    <row r="130" spans="1:15" s="203" customFormat="1" ht="18.899999999999999" customHeight="1">
      <c r="A130" s="562">
        <v>124</v>
      </c>
      <c r="B130" s="246"/>
      <c r="C130" s="246"/>
      <c r="D130" s="247"/>
      <c r="E130" s="563"/>
      <c r="F130" s="571"/>
      <c r="G130" s="620"/>
      <c r="H130" s="566"/>
      <c r="I130" s="567"/>
      <c r="J130" s="568"/>
      <c r="K130" s="567"/>
      <c r="L130" s="569"/>
      <c r="M130" s="252"/>
      <c r="N130" s="570"/>
      <c r="O130" s="252"/>
    </row>
    <row r="131" spans="1:15" s="203" customFormat="1" ht="18.899999999999999" customHeight="1">
      <c r="A131" s="562">
        <v>125</v>
      </c>
      <c r="B131" s="246"/>
      <c r="C131" s="246"/>
      <c r="D131" s="247"/>
      <c r="E131" s="563"/>
      <c r="F131" s="571"/>
      <c r="G131" s="620"/>
      <c r="H131" s="566"/>
      <c r="I131" s="567"/>
      <c r="J131" s="568"/>
      <c r="K131" s="567"/>
      <c r="L131" s="569"/>
      <c r="M131" s="252"/>
      <c r="N131" s="570"/>
      <c r="O131" s="252"/>
    </row>
    <row r="132" spans="1:15" s="203" customFormat="1" ht="18.899999999999999" customHeight="1">
      <c r="A132" s="562">
        <v>126</v>
      </c>
      <c r="B132" s="246"/>
      <c r="C132" s="246"/>
      <c r="D132" s="247"/>
      <c r="E132" s="563"/>
      <c r="F132" s="571"/>
      <c r="G132" s="620"/>
      <c r="H132" s="566"/>
      <c r="I132" s="567"/>
      <c r="J132" s="568"/>
      <c r="K132" s="567"/>
      <c r="L132" s="569"/>
      <c r="M132" s="252"/>
      <c r="N132" s="570"/>
      <c r="O132" s="252"/>
    </row>
    <row r="133" spans="1:15" s="203" customFormat="1" ht="18.899999999999999" customHeight="1">
      <c r="A133" s="562">
        <v>127</v>
      </c>
      <c r="B133" s="246"/>
      <c r="C133" s="246"/>
      <c r="D133" s="247"/>
      <c r="E133" s="563"/>
      <c r="F133" s="571"/>
      <c r="G133" s="620"/>
      <c r="H133" s="566"/>
      <c r="I133" s="567"/>
      <c r="J133" s="568"/>
      <c r="K133" s="567"/>
      <c r="L133" s="569"/>
      <c r="M133" s="252"/>
      <c r="N133" s="570"/>
      <c r="O133" s="252"/>
    </row>
    <row r="134" spans="1:15" s="203" customFormat="1" ht="18.899999999999999" customHeight="1">
      <c r="A134" s="562">
        <v>128</v>
      </c>
      <c r="B134" s="246"/>
      <c r="C134" s="246"/>
      <c r="D134" s="247"/>
      <c r="E134" s="563"/>
      <c r="F134" s="571"/>
      <c r="G134" s="620"/>
      <c r="H134" s="566"/>
      <c r="I134" s="567"/>
      <c r="J134" s="568"/>
      <c r="K134" s="567"/>
      <c r="L134" s="569"/>
      <c r="M134" s="252"/>
      <c r="N134" s="570"/>
      <c r="O134" s="252"/>
    </row>
  </sheetData>
  <conditionalFormatting sqref="A7:D134">
    <cfRule type="expression" dxfId="231" priority="9" stopIfTrue="1">
      <formula>$O7&gt;=1</formula>
    </cfRule>
  </conditionalFormatting>
  <conditionalFormatting sqref="B7:D14">
    <cfRule type="expression" dxfId="230" priority="8" stopIfTrue="1">
      <formula>$O7&gt;=1</formula>
    </cfRule>
  </conditionalFormatting>
  <conditionalFormatting sqref="B7:D27">
    <cfRule type="expression" dxfId="229" priority="1" stopIfTrue="1">
      <formula>$Q7&gt;=1</formula>
    </cfRule>
  </conditionalFormatting>
  <conditionalFormatting sqref="E7:E27">
    <cfRule type="expression" dxfId="228" priority="2" stopIfTrue="1">
      <formula>AND(ROUNDDOWN(($A$4-E7)/365.25,0)&lt;=13,G7&lt;&gt;"OK")</formula>
    </cfRule>
    <cfRule type="expression" dxfId="227" priority="3" stopIfTrue="1">
      <formula>AND(ROUNDDOWN(($A$4-E7)/365.25,0)&lt;=14,G7&lt;&gt;"OK")</formula>
    </cfRule>
    <cfRule type="expression" dxfId="226" priority="4" stopIfTrue="1">
      <formula>AND(ROUNDDOWN(($A$4-E7)/365.25,0)&lt;=17,G7&lt;&gt;"OK")</formula>
    </cfRule>
  </conditionalFormatting>
  <conditionalFormatting sqref="E7:E134">
    <cfRule type="expression" dxfId="225" priority="5" stopIfTrue="1">
      <formula>AND(ROUNDDOWN(($A$4-E7)/365.25,0)&lt;=13,#REF!&lt;&gt;"OK")</formula>
    </cfRule>
    <cfRule type="expression" dxfId="224" priority="6" stopIfTrue="1">
      <formula>AND(ROUNDDOWN(($A$4-E7)/365.25,0)&lt;=14,#REF!&lt;&gt;"OK")</formula>
    </cfRule>
    <cfRule type="expression" dxfId="223" priority="7" stopIfTrue="1">
      <formula>AND(ROUNDDOWN(($A$4-E7)/365.25,0)&lt;=17,#REF!&lt;&gt;"OK")</formula>
    </cfRule>
  </conditionalFormatting>
  <conditionalFormatting sqref="H7:H134">
    <cfRule type="cellIs" dxfId="222"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46145" r:id="rId3" name="Button 1">
              <controlPr defaultSize="0" print="0" autoPict="0" macro="[0]!egyéni_rangsor">
                <anchor moveWithCells="1" sizeWithCells="1">
                  <from>
                    <xdr:col>5</xdr:col>
                    <xdr:colOff>723900</xdr:colOff>
                    <xdr:row>0</xdr:row>
                    <xdr:rowOff>121920</xdr:rowOff>
                  </from>
                  <to>
                    <xdr:col>11</xdr:col>
                    <xdr:colOff>15240</xdr:colOff>
                    <xdr:row>1</xdr:row>
                    <xdr:rowOff>91440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4">
    <tabColor indexed="19"/>
    <pageSetUpPr fitToPage="1"/>
  </sheetPr>
  <dimension ref="A1:U80"/>
  <sheetViews>
    <sheetView showGridLines="0" showZeros="0"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9.88671875" customWidth="1"/>
    <col min="12" max="12" width="1.6640625" style="7" customWidth="1"/>
    <col min="13" max="13" width="9.88671875" customWidth="1"/>
    <col min="14" max="14" width="1.6640625" style="8" customWidth="1"/>
    <col min="15" max="15" width="9.88671875" customWidth="1"/>
    <col min="16" max="16" width="1.6640625" style="7" customWidth="1"/>
    <col min="17" max="17" width="9.8867187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376</v>
      </c>
      <c r="L1" s="269"/>
      <c r="M1" s="207"/>
      <c r="N1" s="267" t="s">
        <v>234</v>
      </c>
      <c r="O1" s="267" t="s">
        <v>234</v>
      </c>
      <c r="P1" s="267"/>
      <c r="Q1" s="265"/>
      <c r="R1" s="267"/>
    </row>
    <row r="2" spans="1:21">
      <c r="A2" s="17" t="s">
        <v>99</v>
      </c>
      <c r="B2" s="17"/>
      <c r="C2" s="17"/>
      <c r="D2" s="19"/>
      <c r="E2" s="19">
        <f>Altalanos!$B$8</f>
        <v>0</v>
      </c>
      <c r="F2" s="17"/>
      <c r="G2" s="20"/>
      <c r="H2" s="272"/>
      <c r="I2" s="272"/>
      <c r="J2" s="273"/>
      <c r="K2" s="209" t="s">
        <v>377</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110</v>
      </c>
      <c r="F5" s="279" t="s">
        <v>167</v>
      </c>
      <c r="G5" s="279" t="s">
        <v>114</v>
      </c>
      <c r="H5" s="279"/>
      <c r="I5" s="279" t="s">
        <v>115</v>
      </c>
      <c r="J5" s="279"/>
      <c r="K5" s="196" t="s">
        <v>168</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(2)'!$A$7:$M$30,12))</f>
        <v/>
      </c>
      <c r="C7" s="47" t="str">
        <f>IF($E7="","",VLOOKUP($E7,'1Q ELO (2)'!$A$7:$M$30,13))</f>
        <v/>
      </c>
      <c r="D7" s="293" t="str">
        <f>IF($E7="","",VLOOKUP($E7,'1Q ELO (2)'!$A$7:$M$30,5))</f>
        <v/>
      </c>
      <c r="E7" s="48"/>
      <c r="F7" s="50" t="str">
        <f>UPPER(IF($E7="","",VLOOKUP($E7,'1Q ELO (2)'!$A$7:$M$30,2)))</f>
        <v/>
      </c>
      <c r="G7" s="50" t="str">
        <f>IF($E7="","",VLOOKUP($E7,'1Q ELO (2)'!$A$7:$M$30,3))</f>
        <v/>
      </c>
      <c r="H7" s="50"/>
      <c r="I7" s="50" t="str">
        <f>IF($E7="","",VLOOKUP($E7,'1Q ELO (2)'!$A$7:$M$30,4))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(2)'!$A$7:$M$30,12))</f>
        <v/>
      </c>
      <c r="C9" s="47" t="str">
        <f>IF($E9="","",VLOOKUP($E9,'1Q ELO (2)'!$A$7:$M$30,13))</f>
        <v/>
      </c>
      <c r="D9" s="293" t="str">
        <f>IF($E9="","",VLOOKUP($E9,'1Q ELO (2)'!$A$7:$M$30,5))</f>
        <v/>
      </c>
      <c r="E9" s="48"/>
      <c r="F9" s="77" t="str">
        <f>UPPER(IF($E9="","",VLOOKUP($E9,'1Q ELO (2)'!$A$7:$M$30,2)))</f>
        <v/>
      </c>
      <c r="G9" s="376" t="str">
        <f>IF($E9="","",VLOOKUP($E9,'1Q ELO (2)'!$A$7:$M$30,3))</f>
        <v/>
      </c>
      <c r="H9" s="376"/>
      <c r="I9" s="376" t="str">
        <f>IF($E9="","",VLOOKUP($E9,'1Q ELO (2)'!$A$7:$M$30,4))</f>
        <v/>
      </c>
      <c r="J9" s="355"/>
      <c r="K9" s="300"/>
      <c r="L9" s="356"/>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(2)'!$A$7:$M$30,12))</f>
        <v/>
      </c>
      <c r="C11" s="47" t="str">
        <f>IF($E11="","",VLOOKUP($E11,'1Q ELO (2)'!$A$7:$M$30,13))</f>
        <v/>
      </c>
      <c r="D11" s="293" t="str">
        <f>IF($E11="","",VLOOKUP($E11,'1Q ELO (2)'!$A$7:$M$30,5))</f>
        <v/>
      </c>
      <c r="E11" s="48"/>
      <c r="F11" s="376" t="str">
        <f>UPPER(IF($E11="","",VLOOKUP($E11,'1Q ELO (2)'!$A$7:$M$30,2)))</f>
        <v/>
      </c>
      <c r="G11" s="376" t="str">
        <f>IF($E11="","",VLOOKUP($E11,'1Q ELO (2)'!$A$7:$M$30,3))</f>
        <v/>
      </c>
      <c r="H11" s="376"/>
      <c r="I11" s="376" t="str">
        <f>IF($E11="","",VLOOKUP($E11,'1Q ELO (2)'!$A$7:$M$30,4))</f>
        <v/>
      </c>
      <c r="J11" s="351"/>
      <c r="K11" s="300"/>
      <c r="L11" s="358"/>
      <c r="M11" s="300"/>
      <c r="N11" s="297"/>
      <c r="O11" s="297"/>
      <c r="P11" s="297"/>
      <c r="Q11" s="118"/>
      <c r="R11" s="119"/>
      <c r="S11" s="56"/>
      <c r="U11" s="596" t="e">
        <f>#REF!</f>
        <v>#REF!</v>
      </c>
    </row>
    <row r="12" spans="1:21" s="5" customFormat="1" ht="9.6" customHeight="1">
      <c r="A12" s="302"/>
      <c r="B12" s="59"/>
      <c r="C12" s="59"/>
      <c r="D12" s="70"/>
      <c r="E12" s="84"/>
      <c r="F12" s="353"/>
      <c r="G12" s="353"/>
      <c r="H12" s="354"/>
      <c r="I12" s="87" t="s">
        <v>173</v>
      </c>
      <c r="J12" s="301"/>
      <c r="K12" s="295" t="str">
        <f>UPPER(IF(OR(J12="a",J12="as"),F11,IF(OR(J12="b",J12="bs"),F13,)))</f>
        <v/>
      </c>
      <c r="L12" s="359"/>
      <c r="M12" s="300"/>
      <c r="N12" s="297"/>
      <c r="O12" s="297"/>
      <c r="P12" s="297"/>
      <c r="Q12" s="118"/>
      <c r="R12" s="119"/>
      <c r="S12" s="56"/>
      <c r="U12" s="596" t="e">
        <f>#REF!</f>
        <v>#REF!</v>
      </c>
    </row>
    <row r="13" spans="1:21" s="5" customFormat="1" ht="9.6" customHeight="1">
      <c r="A13" s="302">
        <v>4</v>
      </c>
      <c r="B13" s="47" t="str">
        <f>IF($E13="","",VLOOKUP($E13,'1Q ELO (2)'!$A$7:$M$30,12))</f>
        <v/>
      </c>
      <c r="C13" s="47" t="str">
        <f>IF($E13="","",VLOOKUP($E13,'1Q ELO (2)'!$A$7:$M$30,13))</f>
        <v/>
      </c>
      <c r="D13" s="293" t="str">
        <f>IF($E13="","",VLOOKUP($E13,'1Q ELO (2)'!$A$7:$M$30,5))</f>
        <v/>
      </c>
      <c r="E13" s="48"/>
      <c r="F13" s="376" t="str">
        <f>UPPER(IF($E13="","",VLOOKUP($E13,'1Q ELO (2)'!$A$7:$M$30,2)))</f>
        <v/>
      </c>
      <c r="G13" s="376" t="str">
        <f>IF($E13="","",VLOOKUP($E13,'1Q ELO (2)'!$A$7:$M$30,3))</f>
        <v/>
      </c>
      <c r="H13" s="376"/>
      <c r="I13" s="376" t="str">
        <f>IF($E13="","",VLOOKUP($E13,'1Q ELO (2)'!$A$7:$M$30,4))</f>
        <v/>
      </c>
      <c r="J13" s="360"/>
      <c r="K13" s="300"/>
      <c r="L13" s="300"/>
      <c r="M13" s="300"/>
      <c r="N13" s="297"/>
      <c r="O13" s="297"/>
      <c r="P13" s="297"/>
      <c r="Q13" s="118"/>
      <c r="R13" s="119"/>
      <c r="S13" s="56"/>
      <c r="U13" s="596" t="e">
        <f>#REF!</f>
        <v>#REF!</v>
      </c>
    </row>
    <row r="14" spans="1:21" s="5" customFormat="1" ht="9.6" customHeight="1">
      <c r="A14" s="302"/>
      <c r="B14" s="59"/>
      <c r="C14" s="59"/>
      <c r="D14" s="70"/>
      <c r="E14" s="84"/>
      <c r="F14" s="300"/>
      <c r="G14" s="300"/>
      <c r="H14" s="377"/>
      <c r="I14" s="362"/>
      <c r="J14" s="357"/>
      <c r="K14" s="300"/>
      <c r="L14" s="300"/>
      <c r="M14" s="297"/>
      <c r="N14" s="118"/>
      <c r="O14" s="119"/>
      <c r="P14" s="56"/>
    </row>
    <row r="15" spans="1:21" s="5" customFormat="1" ht="9.6" customHeight="1">
      <c r="A15" s="309">
        <v>5</v>
      </c>
      <c r="B15" s="47" t="str">
        <f>IF($E15="","",VLOOKUP($E15,'1Q ELO (2)'!$A$7:$M$30,12))</f>
        <v/>
      </c>
      <c r="C15" s="47" t="str">
        <f>IF($E15="","",VLOOKUP($E15,'1Q ELO (2)'!$A$7:$M$30,13))</f>
        <v/>
      </c>
      <c r="D15" s="293" t="str">
        <f>IF($E15="","",VLOOKUP($E15,'1Q ELO (2)'!$A$7:$M$30,5))</f>
        <v/>
      </c>
      <c r="E15" s="48"/>
      <c r="F15" s="93" t="str">
        <f>UPPER(IF($E15="","",VLOOKUP($E15,'1Q ELO (2)'!$A$7:$M$30,2)))</f>
        <v/>
      </c>
      <c r="G15" s="93" t="str">
        <f>IF($E15="","",VLOOKUP($E15,'1Q ELO (2)'!$A$7:$M$30,3))</f>
        <v/>
      </c>
      <c r="H15" s="93"/>
      <c r="I15" s="93" t="str">
        <f>IF($E15="","",VLOOKUP($E15,'1Q ELO (2)'!$A$7:$M$30,4))</f>
        <v/>
      </c>
      <c r="J15" s="361"/>
      <c r="K15" s="300"/>
      <c r="L15" s="300"/>
      <c r="M15" s="300"/>
      <c r="N15" s="297"/>
      <c r="O15" s="300"/>
      <c r="P15" s="297"/>
      <c r="Q15" s="118"/>
      <c r="R15" s="119"/>
      <c r="S15" s="56"/>
      <c r="U15" s="596"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597" t="e">
        <f>#REF!</f>
        <v>#REF!</v>
      </c>
    </row>
    <row r="17" spans="1:19" s="5" customFormat="1" ht="9.6" customHeight="1">
      <c r="A17" s="302">
        <v>6</v>
      </c>
      <c r="B17" s="47" t="str">
        <f>IF($E17="","",VLOOKUP($E17,'1Q ELO (2)'!$A$7:$M$30,12))</f>
        <v/>
      </c>
      <c r="C17" s="47" t="str">
        <f>IF($E17="","",VLOOKUP($E17,'1Q ELO (2)'!$A$7:$M$30,13))</f>
        <v/>
      </c>
      <c r="D17" s="293" t="str">
        <f>IF($E17="","",VLOOKUP($E17,'1Q ELO (2)'!$A$7:$M$30,5))</f>
        <v/>
      </c>
      <c r="E17" s="48"/>
      <c r="F17" s="376" t="str">
        <f>UPPER(IF($E17="","",VLOOKUP($E17,'1Q ELO (2)'!$A$7:$M$30,2)))</f>
        <v/>
      </c>
      <c r="G17" s="376" t="str">
        <f>IF($E17="","",VLOOKUP($E17,'1Q ELO (2)'!$A$7:$M$30,3))</f>
        <v/>
      </c>
      <c r="H17" s="376"/>
      <c r="I17" s="376" t="str">
        <f>IF($E17="","",VLOOKUP($E17,'1Q ELO (2)'!$A$7:$M$30,4))</f>
        <v/>
      </c>
      <c r="J17" s="355"/>
      <c r="K17" s="300"/>
      <c r="L17" s="356"/>
      <c r="M17" s="300"/>
      <c r="N17" s="297"/>
      <c r="O17" s="297"/>
      <c r="P17" s="297"/>
      <c r="Q17" s="118"/>
      <c r="R17" s="119"/>
      <c r="S17" s="56"/>
    </row>
    <row r="18" spans="1:19" s="5" customFormat="1" ht="9.6" customHeight="1">
      <c r="A18" s="302"/>
      <c r="B18" s="59"/>
      <c r="C18" s="59"/>
      <c r="D18" s="70"/>
      <c r="E18" s="84"/>
      <c r="F18" s="353"/>
      <c r="G18" s="353"/>
      <c r="H18" s="354"/>
      <c r="I18" s="300"/>
      <c r="J18" s="357"/>
      <c r="K18" s="87" t="s">
        <v>173</v>
      </c>
      <c r="L18" s="73"/>
      <c r="M18" s="295" t="str">
        <f>UPPER(IF(OR(L18="a",L18="as"),K16,IF(OR(L18="b",L18="bs"),K20,)))</f>
        <v/>
      </c>
      <c r="N18" s="296"/>
      <c r="O18" s="297"/>
      <c r="P18" s="297"/>
      <c r="Q18" s="118"/>
      <c r="R18" s="119"/>
      <c r="S18" s="56"/>
    </row>
    <row r="19" spans="1:19" s="5" customFormat="1" ht="9.6" customHeight="1">
      <c r="A19" s="302">
        <v>7</v>
      </c>
      <c r="B19" s="47" t="str">
        <f>IF($E19="","",VLOOKUP($E19,'1Q ELO (2)'!$A$7:$M$30,12))</f>
        <v/>
      </c>
      <c r="C19" s="47" t="str">
        <f>IF($E19="","",VLOOKUP($E19,'1Q ELO (2)'!$A$7:$M$30,13))</f>
        <v/>
      </c>
      <c r="D19" s="293" t="str">
        <f>IF($E19="","",VLOOKUP($E19,'1Q ELO (2)'!$A$7:$M$30,5))</f>
        <v/>
      </c>
      <c r="E19" s="48"/>
      <c r="F19" s="376" t="str">
        <f>UPPER(IF($E19="","",VLOOKUP($E19,'1Q ELO (2)'!$A$7:$M$30,2)))</f>
        <v/>
      </c>
      <c r="G19" s="376" t="str">
        <f>IF($E19="","",VLOOKUP($E19,'1Q ELO (2)'!$A$7:$M$30,3))</f>
        <v/>
      </c>
      <c r="H19" s="376"/>
      <c r="I19" s="376" t="str">
        <f>IF($E19="","",VLOOKUP($E19,'1Q ELO (2)'!$A$7:$M$30,4))</f>
        <v/>
      </c>
      <c r="J19" s="351"/>
      <c r="K19" s="300"/>
      <c r="L19" s="358"/>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359"/>
      <c r="M20" s="300"/>
      <c r="N20" s="297"/>
      <c r="O20" s="297"/>
      <c r="P20" s="297"/>
      <c r="Q20" s="118"/>
      <c r="R20" s="119"/>
      <c r="S20" s="56"/>
    </row>
    <row r="21" spans="1:19" s="5" customFormat="1" ht="9.6" customHeight="1">
      <c r="A21" s="302">
        <v>8</v>
      </c>
      <c r="B21" s="47" t="str">
        <f>IF($E21="","",VLOOKUP($E21,'1Q ELO (2)'!$A$7:$M$30,12))</f>
        <v/>
      </c>
      <c r="C21" s="47" t="str">
        <f>IF($E21="","",VLOOKUP($E21,'1Q ELO (2)'!$A$7:$M$30,13))</f>
        <v/>
      </c>
      <c r="D21" s="293" t="str">
        <f>IF($E21="","",VLOOKUP($E21,'1Q ELO (2)'!$A$7:$M$30,5))</f>
        <v/>
      </c>
      <c r="E21" s="48"/>
      <c r="F21" s="376" t="str">
        <f>UPPER(IF($E21="","",VLOOKUP($E21,'1Q ELO (2)'!$A$7:$M$30,2)))</f>
        <v/>
      </c>
      <c r="G21" s="376" t="str">
        <f>IF($E21="","",VLOOKUP($E21,'1Q ELO (2)'!$A$7:$M$30,3))</f>
        <v/>
      </c>
      <c r="H21" s="376"/>
      <c r="I21" s="376" t="str">
        <f>IF($E21="","",VLOOKUP($E21,'1Q ELO (2)'!$A$7:$M$30,4))</f>
        <v/>
      </c>
      <c r="J21" s="360"/>
      <c r="K21" s="300"/>
      <c r="L21" s="300"/>
      <c r="M21" s="300"/>
      <c r="N21" s="297"/>
      <c r="O21" s="297"/>
      <c r="P21" s="297"/>
      <c r="Q21" s="118"/>
      <c r="R21" s="119"/>
      <c r="S21" s="56"/>
    </row>
    <row r="22" spans="1:19" s="5" customFormat="1" ht="9.6" customHeight="1">
      <c r="A22" s="302"/>
      <c r="B22" s="47"/>
      <c r="C22" s="598"/>
      <c r="D22" s="599"/>
      <c r="E22" s="600"/>
      <c r="F22" s="601"/>
      <c r="G22" s="601"/>
      <c r="H22" s="601"/>
      <c r="I22" s="601"/>
      <c r="J22" s="361"/>
      <c r="K22" s="300"/>
      <c r="L22" s="300"/>
      <c r="M22" s="300"/>
      <c r="N22" s="297"/>
      <c r="O22" s="297"/>
      <c r="P22" s="297"/>
      <c r="Q22" s="118"/>
      <c r="R22" s="119"/>
      <c r="S22" s="56"/>
    </row>
    <row r="23" spans="1:19" s="5" customFormat="1" ht="9.6" customHeight="1">
      <c r="A23" s="125" t="s">
        <v>112</v>
      </c>
      <c r="B23" s="126"/>
      <c r="C23" s="126"/>
      <c r="D23" s="330"/>
      <c r="E23" s="128" t="s">
        <v>140</v>
      </c>
      <c r="F23" s="129" t="s">
        <v>141</v>
      </c>
      <c r="G23" s="128"/>
      <c r="H23" s="371"/>
      <c r="I23" s="372"/>
      <c r="J23" s="128" t="s">
        <v>140</v>
      </c>
      <c r="K23" s="129" t="s">
        <v>350</v>
      </c>
      <c r="L23" s="131"/>
      <c r="M23" s="129" t="s">
        <v>351</v>
      </c>
      <c r="N23" s="132"/>
      <c r="O23" s="133" t="s">
        <v>379</v>
      </c>
      <c r="P23" s="133"/>
      <c r="Q23" s="134"/>
      <c r="R23" s="135"/>
    </row>
    <row r="24" spans="1:19" s="5" customFormat="1" ht="9.6" customHeight="1">
      <c r="A24" s="334" t="s">
        <v>145</v>
      </c>
      <c r="B24" s="335"/>
      <c r="C24" s="336"/>
      <c r="D24" s="337"/>
      <c r="E24" s="139">
        <v>1</v>
      </c>
      <c r="F24" s="140" t="str">
        <f>IF(E24&gt;$R$31,,UPPER(VLOOKUP(E24,'1Q ELO (2)'!$A$7:$O$134,2)))</f>
        <v/>
      </c>
      <c r="G24" s="373"/>
      <c r="H24" s="140"/>
      <c r="I24" s="339"/>
      <c r="J24" s="340" t="s">
        <v>146</v>
      </c>
      <c r="K24" s="137"/>
      <c r="L24" s="144"/>
      <c r="M24" s="137"/>
      <c r="N24" s="145"/>
      <c r="O24" s="146" t="s">
        <v>147</v>
      </c>
      <c r="P24" s="147"/>
      <c r="Q24" s="147"/>
      <c r="R24" s="148"/>
    </row>
    <row r="25" spans="1:19" s="5" customFormat="1" ht="9.6" customHeight="1">
      <c r="A25" s="149" t="s">
        <v>380</v>
      </c>
      <c r="B25" s="150"/>
      <c r="C25" s="341"/>
      <c r="D25" s="151"/>
      <c r="E25" s="139">
        <v>2</v>
      </c>
      <c r="F25" s="140" t="str">
        <f>IF(E25&gt;$R$31,,UPPER(VLOOKUP(E25,'1Q ELO (2)'!$A$7:$O$134,2)))</f>
        <v/>
      </c>
      <c r="G25" s="373"/>
      <c r="H25" s="140"/>
      <c r="I25" s="339"/>
      <c r="J25" s="340" t="s">
        <v>149</v>
      </c>
      <c r="K25" s="137"/>
      <c r="L25" s="144"/>
      <c r="M25" s="137"/>
      <c r="N25" s="145"/>
      <c r="O25" s="342"/>
      <c r="P25" s="152"/>
      <c r="Q25" s="150"/>
      <c r="R25" s="153"/>
    </row>
    <row r="26" spans="1:19" s="5" customFormat="1" ht="9.6" customHeight="1">
      <c r="A26" s="154"/>
      <c r="B26" s="155"/>
      <c r="C26" s="343"/>
      <c r="D26" s="156"/>
      <c r="E26" s="139"/>
      <c r="F26" s="140"/>
      <c r="G26" s="373"/>
      <c r="H26" s="140"/>
      <c r="I26" s="339"/>
      <c r="J26" s="340" t="s">
        <v>150</v>
      </c>
      <c r="K26" s="137"/>
      <c r="L26" s="144"/>
      <c r="M26" s="137"/>
      <c r="N26" s="145"/>
      <c r="O26" s="146" t="s">
        <v>151</v>
      </c>
      <c r="P26" s="147"/>
      <c r="Q26" s="147"/>
      <c r="R26" s="148"/>
    </row>
    <row r="27" spans="1:19" s="5" customFormat="1" ht="9.6" customHeight="1">
      <c r="A27" s="157"/>
      <c r="B27" s="158"/>
      <c r="C27" s="158"/>
      <c r="D27" s="159"/>
      <c r="E27" s="139"/>
      <c r="F27" s="140"/>
      <c r="G27" s="373"/>
      <c r="H27" s="140"/>
      <c r="I27" s="339"/>
      <c r="J27" s="340" t="s">
        <v>152</v>
      </c>
      <c r="K27" s="137"/>
      <c r="L27" s="144"/>
      <c r="M27" s="137"/>
      <c r="N27" s="145"/>
      <c r="O27" s="137"/>
      <c r="P27" s="144"/>
      <c r="Q27" s="137"/>
      <c r="R27" s="145"/>
    </row>
    <row r="28" spans="1:19" s="5" customFormat="1" ht="9.6" customHeight="1">
      <c r="A28" s="160"/>
      <c r="B28" s="161"/>
      <c r="C28" s="161"/>
      <c r="D28" s="344"/>
      <c r="E28" s="139"/>
      <c r="F28" s="140"/>
      <c r="G28" s="373"/>
      <c r="H28" s="140"/>
      <c r="I28" s="339"/>
      <c r="J28" s="340" t="s">
        <v>153</v>
      </c>
      <c r="K28" s="137"/>
      <c r="L28" s="144"/>
      <c r="M28" s="137"/>
      <c r="N28" s="145"/>
      <c r="O28" s="150"/>
      <c r="P28" s="152"/>
      <c r="Q28" s="150"/>
      <c r="R28" s="153"/>
    </row>
    <row r="29" spans="1:19" s="5" customFormat="1" ht="9.6" customHeight="1">
      <c r="A29" s="163"/>
      <c r="B29" s="164"/>
      <c r="C29" s="158"/>
      <c r="D29" s="159"/>
      <c r="E29" s="139"/>
      <c r="F29" s="140"/>
      <c r="G29" s="373"/>
      <c r="H29" s="140"/>
      <c r="I29" s="339"/>
      <c r="J29" s="340" t="s">
        <v>154</v>
      </c>
      <c r="K29" s="137"/>
      <c r="L29" s="144"/>
      <c r="M29" s="137"/>
      <c r="N29" s="145"/>
      <c r="O29" s="146" t="s">
        <v>155</v>
      </c>
      <c r="P29" s="147"/>
      <c r="Q29" s="147"/>
      <c r="R29" s="148"/>
    </row>
    <row r="30" spans="1:19" s="5" customFormat="1" ht="9.6" customHeight="1">
      <c r="A30" s="163"/>
      <c r="B30" s="164"/>
      <c r="C30" s="36"/>
      <c r="D30" s="165"/>
      <c r="E30" s="139"/>
      <c r="F30" s="140"/>
      <c r="G30" s="373"/>
      <c r="H30" s="140"/>
      <c r="I30" s="339"/>
      <c r="J30" s="340" t="s">
        <v>156</v>
      </c>
      <c r="K30" s="137"/>
      <c r="L30" s="144"/>
      <c r="M30" s="137"/>
      <c r="N30" s="145"/>
      <c r="O30" s="137"/>
      <c r="P30" s="144"/>
      <c r="Q30" s="137"/>
      <c r="R30" s="145"/>
    </row>
    <row r="31" spans="1:19" s="5" customFormat="1" ht="9.6" customHeight="1">
      <c r="A31" s="166"/>
      <c r="B31" s="167"/>
      <c r="C31" s="200"/>
      <c r="D31" s="168"/>
      <c r="E31" s="169"/>
      <c r="F31" s="171"/>
      <c r="G31" s="374"/>
      <c r="H31" s="171"/>
      <c r="I31" s="346"/>
      <c r="J31" s="347" t="s">
        <v>157</v>
      </c>
      <c r="K31" s="150"/>
      <c r="L31" s="152"/>
      <c r="M31" s="150"/>
      <c r="N31" s="153"/>
      <c r="O31" s="150">
        <f>R4</f>
        <v>0</v>
      </c>
      <c r="P31" s="152"/>
      <c r="Q31" s="150"/>
      <c r="R31" s="348">
        <f>MIN(6,'1Q ELO (2)'!O5)</f>
        <v>6</v>
      </c>
    </row>
    <row r="32" spans="1:19" s="5" customFormat="1" ht="9.6" customHeight="1"/>
    <row r="33" s="5" customFormat="1" ht="9.6" customHeight="1"/>
    <row r="34" s="5" customFormat="1" ht="9.6" customHeight="1"/>
    <row r="35" s="5" customFormat="1" ht="9.6" customHeight="1"/>
    <row r="36" s="5" customFormat="1" ht="9.6" customHeight="1"/>
    <row r="37" s="5" customFormat="1" ht="9.6" customHeight="1"/>
    <row r="38" s="5" customFormat="1" ht="9.6" customHeight="1"/>
    <row r="39" s="5" customFormat="1" ht="9.6" customHeight="1"/>
    <row r="40" s="5" customFormat="1" ht="9.6" customHeight="1"/>
    <row r="41" s="5" customFormat="1" ht="9.6" customHeight="1"/>
    <row r="42" s="5" customFormat="1" ht="9.6" customHeight="1"/>
    <row r="43" s="5" customFormat="1" ht="9.6" customHeight="1"/>
    <row r="44" s="5" customFormat="1" ht="9.6" customHeight="1"/>
    <row r="45" s="5" customFormat="1" ht="9.6" customHeight="1"/>
    <row r="46" s="5" customFormat="1" ht="9.6" customHeight="1"/>
    <row r="47" s="5" customFormat="1" ht="9.6" customHeight="1"/>
    <row r="48" s="5" customFormat="1" ht="9.6" customHeight="1"/>
    <row r="49" s="5" customFormat="1" ht="9.6" customHeight="1"/>
    <row r="50" s="5" customFormat="1" ht="9.6" customHeight="1"/>
    <row r="51" s="5" customFormat="1" ht="9.6" customHeight="1"/>
    <row r="52" s="5" customFormat="1" ht="9.6" customHeight="1"/>
    <row r="53" s="5" customFormat="1" ht="9.6" customHeight="1"/>
    <row r="54" s="5" customFormat="1" ht="9.6" customHeight="1"/>
    <row r="55" s="5" customFormat="1" ht="9.6" customHeight="1"/>
    <row r="56" s="5" customFormat="1" ht="9.6" customHeight="1"/>
    <row r="57" s="5" customFormat="1" ht="9.6" customHeight="1"/>
    <row r="58" s="5" customFormat="1" ht="9.6" customHeight="1"/>
    <row r="59" s="5" customFormat="1" ht="9.6" customHeight="1"/>
    <row r="60" s="5" customFormat="1" ht="9.6" customHeight="1"/>
    <row r="61" s="5" customFormat="1" ht="9.6" customHeight="1"/>
    <row r="62" s="5" customFormat="1" ht="9.6" customHeight="1"/>
    <row r="63" s="5" customFormat="1" ht="9.6" customHeight="1"/>
    <row r="64" s="5" customFormat="1" ht="9.6" customHeight="1"/>
    <row r="65" spans="1:18" s="5" customFormat="1" ht="9.6" customHeight="1"/>
    <row r="66" spans="1:18" s="5" customFormat="1" ht="9.6" customHeight="1"/>
    <row r="67" spans="1:18" s="5" customFormat="1" ht="9.6" customHeight="1"/>
    <row r="68" spans="1:18" s="5" customFormat="1" ht="9.6" customHeight="1"/>
    <row r="69" spans="1:18" s="5" customFormat="1" ht="9.6" customHeight="1">
      <c r="A69"/>
      <c r="B69"/>
      <c r="C69"/>
      <c r="D69"/>
      <c r="E69"/>
      <c r="F69"/>
      <c r="G69"/>
      <c r="H69"/>
      <c r="I69"/>
      <c r="J69" s="7"/>
      <c r="K69"/>
      <c r="L69" s="7"/>
      <c r="M69"/>
      <c r="N69" s="8"/>
      <c r="O69"/>
      <c r="P69" s="7"/>
      <c r="Q69"/>
      <c r="R69" s="8"/>
    </row>
    <row r="70" spans="1:18" s="5" customFormat="1" ht="9.6" customHeight="1">
      <c r="A70"/>
      <c r="B70"/>
      <c r="C70"/>
      <c r="D70"/>
      <c r="E70"/>
      <c r="F70"/>
      <c r="G70"/>
      <c r="H70"/>
      <c r="I70"/>
      <c r="J70" s="7"/>
      <c r="K70"/>
      <c r="L70" s="7"/>
      <c r="M70"/>
      <c r="N70" s="8"/>
      <c r="O70"/>
      <c r="P70" s="7"/>
      <c r="Q70"/>
      <c r="R70" s="8"/>
    </row>
    <row r="71" spans="1:18" s="5" customFormat="1" ht="6.75" customHeight="1">
      <c r="A71"/>
      <c r="B71"/>
      <c r="C71"/>
      <c r="D71"/>
      <c r="E71"/>
      <c r="F71"/>
      <c r="G71"/>
      <c r="H71"/>
      <c r="I71"/>
      <c r="J71" s="7"/>
      <c r="K71"/>
      <c r="L71" s="7"/>
      <c r="M71"/>
      <c r="N71" s="8"/>
      <c r="O71"/>
      <c r="P71" s="7"/>
      <c r="Q71"/>
      <c r="R71" s="8"/>
    </row>
    <row r="72" spans="1:18" s="6" customFormat="1" ht="10.5" customHeight="1">
      <c r="A72"/>
      <c r="B72"/>
      <c r="C72"/>
      <c r="D72"/>
      <c r="E72"/>
      <c r="F72"/>
      <c r="G72"/>
      <c r="H72"/>
      <c r="I72"/>
      <c r="J72" s="7"/>
      <c r="K72"/>
      <c r="L72" s="7"/>
      <c r="M72"/>
      <c r="N72" s="8"/>
      <c r="O72"/>
      <c r="P72" s="7"/>
      <c r="Q72"/>
      <c r="R72" s="8"/>
    </row>
    <row r="73" spans="1:18" s="6" customFormat="1" ht="9" customHeight="1">
      <c r="A73"/>
      <c r="B73"/>
      <c r="C73"/>
      <c r="D73"/>
      <c r="E73"/>
      <c r="F73"/>
      <c r="G73"/>
      <c r="H73"/>
      <c r="I73"/>
      <c r="J73" s="7"/>
      <c r="K73"/>
      <c r="L73" s="7"/>
      <c r="M73"/>
      <c r="N73" s="8"/>
      <c r="O73"/>
      <c r="P73" s="7"/>
      <c r="Q73"/>
      <c r="R73" s="8"/>
    </row>
    <row r="74" spans="1:18" s="6" customFormat="1" ht="9" customHeight="1">
      <c r="A74"/>
      <c r="B74"/>
      <c r="C74"/>
      <c r="D74"/>
      <c r="E74"/>
      <c r="F74"/>
      <c r="G74"/>
      <c r="H74"/>
      <c r="I74"/>
      <c r="J74" s="7"/>
      <c r="K74"/>
      <c r="L74" s="7"/>
      <c r="M74"/>
      <c r="N74" s="8"/>
      <c r="O74"/>
      <c r="P74" s="7"/>
      <c r="Q74"/>
      <c r="R74" s="8"/>
    </row>
    <row r="75" spans="1:18" s="6" customFormat="1" ht="9" customHeight="1">
      <c r="A75"/>
      <c r="B75"/>
      <c r="C75"/>
      <c r="D75"/>
      <c r="E75"/>
      <c r="F75"/>
      <c r="G75"/>
      <c r="H75"/>
      <c r="I75"/>
      <c r="J75" s="7"/>
      <c r="K75"/>
      <c r="L75" s="7"/>
      <c r="M75"/>
      <c r="N75" s="8"/>
      <c r="O75"/>
      <c r="P75" s="7"/>
      <c r="Q75"/>
      <c r="R75" s="8"/>
    </row>
    <row r="76" spans="1:18" s="6" customFormat="1" ht="9" customHeight="1">
      <c r="A76"/>
      <c r="B76"/>
      <c r="C76"/>
      <c r="D76"/>
      <c r="E76"/>
      <c r="F76"/>
      <c r="G76"/>
      <c r="H76"/>
      <c r="I76"/>
      <c r="J76" s="7"/>
      <c r="K76"/>
      <c r="L76" s="7"/>
      <c r="M76"/>
      <c r="N76" s="8"/>
      <c r="O76"/>
      <c r="P76" s="7"/>
      <c r="Q76"/>
      <c r="R76" s="8"/>
    </row>
    <row r="77" spans="1:18" s="6" customFormat="1" ht="9" customHeight="1">
      <c r="A77"/>
      <c r="B77"/>
      <c r="C77"/>
      <c r="D77"/>
      <c r="E77"/>
      <c r="F77"/>
      <c r="G77"/>
      <c r="H77"/>
      <c r="I77"/>
      <c r="J77" s="7"/>
      <c r="K77"/>
      <c r="L77" s="7"/>
      <c r="M77"/>
      <c r="N77" s="8"/>
      <c r="O77"/>
      <c r="P77" s="7"/>
      <c r="Q77"/>
      <c r="R77" s="8"/>
    </row>
    <row r="78" spans="1:18" s="6" customFormat="1" ht="9" customHeight="1">
      <c r="A78"/>
      <c r="B78"/>
      <c r="C78"/>
      <c r="D78"/>
      <c r="E78"/>
      <c r="F78"/>
      <c r="G78"/>
      <c r="H78"/>
      <c r="I78"/>
      <c r="J78" s="7"/>
      <c r="K78"/>
      <c r="L78" s="7"/>
      <c r="M78"/>
      <c r="N78" s="8"/>
      <c r="O78"/>
      <c r="P78" s="7"/>
      <c r="Q78"/>
      <c r="R78" s="8"/>
    </row>
    <row r="79" spans="1:18" s="6" customFormat="1" ht="9" customHeight="1">
      <c r="A79"/>
      <c r="B79"/>
      <c r="C79"/>
      <c r="D79"/>
      <c r="E79"/>
      <c r="F79"/>
      <c r="G79"/>
      <c r="H79"/>
      <c r="I79"/>
      <c r="J79" s="7"/>
      <c r="K79"/>
      <c r="L79" s="7"/>
      <c r="M79"/>
      <c r="N79" s="8"/>
      <c r="O79"/>
      <c r="P79" s="7"/>
      <c r="Q79"/>
      <c r="R79" s="8"/>
    </row>
    <row r="80" spans="1:18" s="6" customFormat="1" ht="9" customHeight="1">
      <c r="A80"/>
      <c r="B80"/>
      <c r="C80"/>
      <c r="D80"/>
      <c r="E80"/>
      <c r="F80"/>
      <c r="G80"/>
      <c r="H80"/>
      <c r="I80"/>
      <c r="J80" s="7"/>
      <c r="K80"/>
      <c r="L80" s="7"/>
      <c r="M80"/>
      <c r="N80" s="8"/>
      <c r="O80"/>
      <c r="P80" s="7"/>
      <c r="Q80"/>
      <c r="R80" s="8"/>
    </row>
  </sheetData>
  <mergeCells count="1">
    <mergeCell ref="A4:C4"/>
  </mergeCells>
  <conditionalFormatting sqref="B22">
    <cfRule type="cellIs" dxfId="221" priority="3" stopIfTrue="1" operator="equal">
      <formula>"QA"</formula>
    </cfRule>
    <cfRule type="cellIs" dxfId="220" priority="4" stopIfTrue="1" operator="equal">
      <formula>"DA"</formula>
    </cfRule>
  </conditionalFormatting>
  <dataValidations count="1">
    <dataValidation type="list" allowBlank="1" showInputMessage="1" sqref="I8 K10 I12 I16 K18 I20" xr:uid="{00000000-0002-0000-1A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7169" r:id="rId3" name="Button 1">
              <controlPr defaultSize="0" print="0" autoPict="0" macro="[0]!Jun_Show_CU">
                <anchor moveWithCells="1" sizeWithCells="1">
                  <from>
                    <xdr:col>12</xdr:col>
                    <xdr:colOff>426720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47170"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35">
    <tabColor indexed="19"/>
    <pageSetUpPr fitToPage="1"/>
  </sheetPr>
  <dimension ref="A1:U79"/>
  <sheetViews>
    <sheetView showGridLines="0" showZeros="0" workbookViewId="0">
      <selection activeCell="D27" sqref="D27"/>
    </sheetView>
  </sheetViews>
  <sheetFormatPr defaultColWidth="9" defaultRowHeight="13.2"/>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09" t="s">
        <v>376</v>
      </c>
      <c r="L1" s="269"/>
      <c r="M1" s="207"/>
      <c r="N1" s="267"/>
      <c r="O1" s="267" t="s">
        <v>234</v>
      </c>
      <c r="P1" s="267"/>
      <c r="Q1" s="265"/>
      <c r="R1" s="267"/>
    </row>
    <row r="2" spans="1:21">
      <c r="A2" s="17" t="s">
        <v>99</v>
      </c>
      <c r="B2" s="17"/>
      <c r="C2" s="17"/>
      <c r="D2" s="19"/>
      <c r="E2" s="19">
        <f>Altalanos!$B$8</f>
        <v>0</v>
      </c>
      <c r="F2" s="17"/>
      <c r="G2" s="20"/>
      <c r="H2" s="272"/>
      <c r="I2" s="272"/>
      <c r="J2" s="273"/>
      <c r="K2" s="209" t="s">
        <v>381</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382</v>
      </c>
      <c r="F5" s="279" t="s">
        <v>167</v>
      </c>
      <c r="G5" s="279" t="s">
        <v>114</v>
      </c>
      <c r="H5" s="279"/>
      <c r="I5" s="279" t="s">
        <v>115</v>
      </c>
      <c r="J5" s="279"/>
      <c r="K5" s="196" t="s">
        <v>378</v>
      </c>
      <c r="L5" s="280"/>
      <c r="M5" s="196"/>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(2)'!$A$7:$M$32,12))</f>
        <v/>
      </c>
      <c r="C7" s="47" t="str">
        <f>IF($E7="","",VLOOKUP($E7,'1Q ELO (2)'!$A$7:$M$30,13))</f>
        <v/>
      </c>
      <c r="D7" s="293" t="str">
        <f>IF($E7="","",VLOOKUP($E7,'1Q ELO (2)'!$A$7:$M$30,5))</f>
        <v/>
      </c>
      <c r="E7" s="48"/>
      <c r="F7" s="50" t="str">
        <f>UPPER(IF($E7="","",VLOOKUP($E7,'1Q ELO (2)'!$A$7:$M$38,2)))</f>
        <v/>
      </c>
      <c r="G7" s="50" t="str">
        <f>IF($E7="","",VLOOKUP($E7,'1Q ELO (2)'!$A$7:$M$38,3))</f>
        <v/>
      </c>
      <c r="H7" s="50"/>
      <c r="I7" s="50" t="str">
        <f>IF($E7="","",VLOOKUP($E7,'1Q ELO (2)'!$A$7:$M$38,4))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(2)'!$A$7:$M$32,12))</f>
        <v/>
      </c>
      <c r="C9" s="47" t="str">
        <f>IF($E9="","",VLOOKUP($E9,'1Q ELO (2)'!$A$7:$M$30,13))</f>
        <v/>
      </c>
      <c r="D9" s="293" t="str">
        <f>IF($E9="","",VLOOKUP($E9,'1Q ELO (2)'!$A$7:$M$30,5))</f>
        <v/>
      </c>
      <c r="E9" s="594"/>
      <c r="F9" s="376" t="str">
        <f>UPPER(IF($E9="","",VLOOKUP($E9,'1Q ELO (2)'!$A$7:$M$38,2)))</f>
        <v/>
      </c>
      <c r="G9" s="376" t="str">
        <f>IF($E9="","",VLOOKUP($E9,'1Q ELO (2)'!$A$7:$M$38,3))</f>
        <v/>
      </c>
      <c r="H9" s="376"/>
      <c r="I9" s="376" t="str">
        <f>IF($E9="","",VLOOKUP($E9,'1Q ELO (2)'!$A$7:$M$38,4))</f>
        <v/>
      </c>
      <c r="J9" s="355"/>
      <c r="K9" s="300"/>
      <c r="L9" s="68"/>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c r="L10" s="314"/>
      <c r="M10" s="300"/>
      <c r="N10" s="297"/>
      <c r="O10" s="297"/>
      <c r="P10" s="297"/>
      <c r="Q10" s="118"/>
      <c r="R10" s="119"/>
      <c r="S10" s="56"/>
      <c r="U10" s="63" t="e">
        <f>#REF!</f>
        <v>#REF!</v>
      </c>
    </row>
    <row r="11" spans="1:21" s="5" customFormat="1" ht="9.6" customHeight="1">
      <c r="A11" s="309">
        <v>3</v>
      </c>
      <c r="B11" s="47" t="str">
        <f>IF($E11="","",VLOOKUP($E11,'1Q ELO (2)'!$A$7:$M$32,12))</f>
        <v/>
      </c>
      <c r="C11" s="47" t="str">
        <f>IF($E11="","",VLOOKUP($E11,'1Q ELO (2)'!$A$7:$M$30,13))</f>
        <v/>
      </c>
      <c r="D11" s="293" t="str">
        <f>IF($E11="","",VLOOKUP($E11,'1Q ELO (2)'!$A$7:$M$30,5))</f>
        <v/>
      </c>
      <c r="E11" s="48"/>
      <c r="F11" s="93" t="str">
        <f>UPPER(IF($E11="","",VLOOKUP($E11,'1Q ELO (2)'!$A$7:$M$38,2)))</f>
        <v/>
      </c>
      <c r="G11" s="93" t="str">
        <f>IF($E11="","",VLOOKUP($E11,'1Q ELO (2)'!$A$7:$M$38,3))</f>
        <v/>
      </c>
      <c r="H11" s="93"/>
      <c r="I11" s="93" t="str">
        <f>IF($E11="","",VLOOKUP($E11,'1Q ELO (2)'!$A$7:$M$38,4))</f>
        <v/>
      </c>
      <c r="J11" s="351"/>
      <c r="K11" s="300"/>
      <c r="L11" s="300"/>
      <c r="M11" s="300"/>
      <c r="N11" s="297"/>
      <c r="O11" s="297"/>
      <c r="P11" s="297"/>
      <c r="Q11" s="118"/>
      <c r="R11" s="119"/>
      <c r="S11" s="56"/>
      <c r="U11" s="63" t="e">
        <f>#REF!</f>
        <v>#REF!</v>
      </c>
    </row>
    <row r="12" spans="1:21" s="5" customFormat="1" ht="9.6" customHeight="1">
      <c r="A12" s="302"/>
      <c r="B12" s="59"/>
      <c r="C12" s="59"/>
      <c r="D12" s="70"/>
      <c r="E12" s="84"/>
      <c r="F12" s="353"/>
      <c r="G12" s="353"/>
      <c r="H12" s="354"/>
      <c r="I12" s="87" t="s">
        <v>173</v>
      </c>
      <c r="J12" s="301"/>
      <c r="K12" s="295" t="str">
        <f>UPPER(IF(OR(J12="a",J12="as"),F11,IF(OR(J12="b",J12="bs"),F13,)))</f>
        <v/>
      </c>
      <c r="L12" s="295"/>
      <c r="M12" s="300"/>
      <c r="N12" s="297"/>
      <c r="O12" s="297"/>
      <c r="P12" s="297"/>
      <c r="Q12" s="118"/>
      <c r="R12" s="119"/>
      <c r="S12" s="56"/>
      <c r="U12" s="63" t="e">
        <f>#REF!</f>
        <v>#REF!</v>
      </c>
    </row>
    <row r="13" spans="1:21" s="5" customFormat="1" ht="9.6" customHeight="1">
      <c r="A13" s="302">
        <v>4</v>
      </c>
      <c r="B13" s="47" t="str">
        <f>IF($E13="","",VLOOKUP($E13,'1Q ELO (2)'!$A$7:$M$32,12))</f>
        <v/>
      </c>
      <c r="C13" s="47" t="str">
        <f>IF($E13="","",VLOOKUP($E13,'1Q ELO (2)'!$A$7:$M$30,13))</f>
        <v/>
      </c>
      <c r="D13" s="293" t="str">
        <f>IF($E13="","",VLOOKUP($E13,'1Q ELO (2)'!$A$7:$M$30,5))</f>
        <v/>
      </c>
      <c r="E13" s="48"/>
      <c r="F13" s="376" t="str">
        <f>UPPER(IF($E13="","",VLOOKUP($E13,'1Q ELO (2)'!$A$7:$M$38,2)))</f>
        <v/>
      </c>
      <c r="G13" s="376" t="str">
        <f>IF($E13="","",VLOOKUP($E13,'1Q ELO (2)'!$A$7:$M$38,3))</f>
        <v/>
      </c>
      <c r="H13" s="376"/>
      <c r="I13" s="376" t="str">
        <f>IF($E13="","",VLOOKUP($E13,'1Q ELO (2)'!$A$7:$M$38,4))</f>
        <v/>
      </c>
      <c r="J13" s="360"/>
      <c r="K13" s="300"/>
      <c r="L13" s="300"/>
      <c r="M13" s="300"/>
      <c r="N13" s="297"/>
      <c r="O13" s="297"/>
      <c r="P13" s="297"/>
      <c r="Q13" s="118"/>
      <c r="R13" s="119"/>
      <c r="S13" s="56"/>
      <c r="U13" s="63" t="e">
        <f>#REF!</f>
        <v>#REF!</v>
      </c>
    </row>
    <row r="14" spans="1:21" s="5" customFormat="1" ht="9.6" customHeight="1">
      <c r="A14" s="302"/>
      <c r="B14" s="59"/>
      <c r="C14" s="59"/>
      <c r="D14" s="70"/>
      <c r="E14" s="84"/>
      <c r="F14" s="300"/>
      <c r="G14" s="300"/>
      <c r="H14" s="377"/>
      <c r="I14" s="362"/>
      <c r="J14" s="357"/>
      <c r="K14" s="300"/>
      <c r="L14" s="300"/>
      <c r="M14" s="87"/>
      <c r="N14" s="314"/>
      <c r="O14" s="300"/>
      <c r="P14" s="297"/>
      <c r="Q14" s="118"/>
      <c r="R14" s="119"/>
      <c r="S14" s="56"/>
      <c r="U14" s="63" t="e">
        <f>#REF!</f>
        <v>#REF!</v>
      </c>
    </row>
    <row r="15" spans="1:21" s="5" customFormat="1" ht="9.6" customHeight="1">
      <c r="A15" s="309">
        <v>5</v>
      </c>
      <c r="B15" s="47" t="str">
        <f>IF($E15="","",VLOOKUP($E15,'1Q ELO (2)'!$A$7:$M$32,12))</f>
        <v/>
      </c>
      <c r="C15" s="47" t="str">
        <f>IF($E15="","",VLOOKUP($E15,'1Q ELO (2)'!$A$7:$M$30,13))</f>
        <v/>
      </c>
      <c r="D15" s="293" t="str">
        <f>IF($E15="","",VLOOKUP($E15,'1Q ELO (2)'!$A$7:$M$30,5))</f>
        <v/>
      </c>
      <c r="E15" s="48"/>
      <c r="F15" s="93" t="str">
        <f>UPPER(IF($E15="","",VLOOKUP($E15,'1Q ELO (2)'!$A$7:$M$38,2)))</f>
        <v/>
      </c>
      <c r="G15" s="93" t="str">
        <f>IF($E15="","",VLOOKUP($E15,'1Q ELO (2)'!$A$7:$M$38,3))</f>
        <v/>
      </c>
      <c r="H15" s="93"/>
      <c r="I15" s="93" t="str">
        <f>IF($E15="","",VLOOKUP($E15,'1Q ELO (2)'!$A$7:$M$38,4))</f>
        <v/>
      </c>
      <c r="J15" s="593"/>
      <c r="K15" s="300"/>
      <c r="L15" s="300"/>
      <c r="M15" s="300"/>
      <c r="N15" s="297"/>
      <c r="O15" s="300"/>
      <c r="P15" s="297"/>
      <c r="Q15" s="118"/>
      <c r="R15" s="119"/>
      <c r="S15" s="56"/>
      <c r="U15" s="63"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(2)'!$A$7:$M$32,12))</f>
        <v/>
      </c>
      <c r="C17" s="47" t="str">
        <f>IF($E17="","",VLOOKUP($E17,'1Q ELO (2)'!$A$7:$M$30,13))</f>
        <v/>
      </c>
      <c r="D17" s="293" t="str">
        <f>IF($E17="","",VLOOKUP($E17,'1Q ELO (2)'!$A$7:$M$30,5))</f>
        <v/>
      </c>
      <c r="E17" s="48"/>
      <c r="F17" s="376" t="str">
        <f>UPPER(IF($E17="","",VLOOKUP($E17,'1Q ELO (2)'!$A$7:$M$38,2)))</f>
        <v/>
      </c>
      <c r="G17" s="376" t="str">
        <f>IF($E17="","",VLOOKUP($E17,'1Q ELO (2)'!$A$7:$M$38,3))</f>
        <v/>
      </c>
      <c r="H17" s="376"/>
      <c r="I17" s="376" t="str">
        <f>IF($E17="","",VLOOKUP($E17,'1Q ELO (2)'!$A$7:$M$38,4))</f>
        <v/>
      </c>
      <c r="J17" s="355"/>
      <c r="K17" s="300"/>
      <c r="L17" s="68"/>
      <c r="M17" s="300"/>
      <c r="N17" s="297"/>
      <c r="O17" s="297"/>
      <c r="P17" s="297"/>
      <c r="Q17" s="118"/>
      <c r="R17" s="119"/>
      <c r="S17" s="56"/>
    </row>
    <row r="18" spans="1:19" s="5" customFormat="1" ht="9.6" customHeight="1">
      <c r="A18" s="302"/>
      <c r="B18" s="59"/>
      <c r="C18" s="59"/>
      <c r="D18" s="70"/>
      <c r="E18" s="84"/>
      <c r="F18" s="353"/>
      <c r="G18" s="353"/>
      <c r="H18" s="354"/>
      <c r="I18" s="300"/>
      <c r="J18" s="357"/>
      <c r="K18" s="87"/>
      <c r="L18" s="314"/>
      <c r="M18" s="300"/>
      <c r="N18" s="297"/>
      <c r="O18" s="297"/>
      <c r="P18" s="297"/>
      <c r="Q18" s="118"/>
      <c r="R18" s="119"/>
      <c r="S18" s="56"/>
    </row>
    <row r="19" spans="1:19" s="5" customFormat="1" ht="9.6" customHeight="1">
      <c r="A19" s="309">
        <v>7</v>
      </c>
      <c r="B19" s="47" t="str">
        <f>IF($E19="","",VLOOKUP($E19,'1Q ELO (2)'!$A$7:$M$32,12))</f>
        <v/>
      </c>
      <c r="C19" s="47" t="str">
        <f>IF($E19="","",VLOOKUP($E19,'1Q ELO (2)'!$A$7:$M$30,13))</f>
        <v/>
      </c>
      <c r="D19" s="293" t="str">
        <f>IF($E19="","",VLOOKUP($E19,'1Q ELO (2)'!$A$7:$M$30,5))</f>
        <v/>
      </c>
      <c r="E19" s="48"/>
      <c r="F19" s="93" t="str">
        <f>UPPER(IF($E19="","",VLOOKUP($E19,'1Q ELO (2)'!$A$7:$M$38,2)))</f>
        <v/>
      </c>
      <c r="G19" s="93" t="str">
        <f>IF($E19="","",VLOOKUP($E19,'1Q ELO (2)'!$A$7:$M$38,3))</f>
        <v/>
      </c>
      <c r="H19" s="93"/>
      <c r="I19" s="93" t="str">
        <f>IF($E19="","",VLOOKUP($E19,'1Q ELO (2)'!$A$7:$M$38,4))</f>
        <v/>
      </c>
      <c r="J19" s="351"/>
      <c r="K19" s="300"/>
      <c r="L19" s="300"/>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295"/>
      <c r="M20" s="300"/>
      <c r="N20" s="297"/>
      <c r="O20" s="297"/>
      <c r="P20" s="297"/>
      <c r="Q20" s="118"/>
      <c r="R20" s="119"/>
      <c r="S20" s="56"/>
    </row>
    <row r="21" spans="1:19" s="5" customFormat="1" ht="9.6" customHeight="1">
      <c r="A21" s="298">
        <v>8</v>
      </c>
      <c r="B21" s="47" t="str">
        <f>IF($E21="","",VLOOKUP($E21,'1Q ELO (2)'!$A$7:$M$32,12))</f>
        <v/>
      </c>
      <c r="C21" s="47" t="str">
        <f>IF($E21="","",VLOOKUP($E21,'1Q ELO (2)'!$A$7:$M$30,13))</f>
        <v/>
      </c>
      <c r="D21" s="293" t="str">
        <f>IF($E21="","",VLOOKUP($E21,'1Q ELO (2)'!$A$7:$M$30,5))</f>
        <v/>
      </c>
      <c r="E21" s="48"/>
      <c r="F21" s="77" t="str">
        <f>UPPER(IF($E21="","",VLOOKUP($E21,'1Q ELO (2)'!$A$7:$M$38,2)))</f>
        <v/>
      </c>
      <c r="G21" s="77" t="str">
        <f>IF($E21="","",VLOOKUP($E21,'1Q ELO (2)'!$A$7:$M$38,3))</f>
        <v/>
      </c>
      <c r="H21" s="77"/>
      <c r="I21" s="77" t="str">
        <f>IF($E21="","",VLOOKUP($E21,'1Q ELO (2)'!$A$7:$M$38,4))</f>
        <v/>
      </c>
      <c r="J21" s="360"/>
      <c r="K21" s="300"/>
      <c r="L21" s="300"/>
      <c r="M21" s="300"/>
      <c r="N21" s="297"/>
      <c r="O21" s="297"/>
      <c r="P21" s="297"/>
      <c r="Q21" s="118"/>
      <c r="R21" s="119"/>
      <c r="S21" s="56"/>
    </row>
    <row r="22" spans="1:19" s="5" customFormat="1" ht="9.6" customHeight="1">
      <c r="A22" s="302"/>
      <c r="B22" s="59"/>
      <c r="C22" s="59"/>
      <c r="D22" s="70"/>
      <c r="E22" s="64"/>
      <c r="F22" s="362"/>
      <c r="G22" s="362"/>
      <c r="H22" s="363"/>
      <c r="I22" s="362"/>
      <c r="J22" s="357"/>
      <c r="K22" s="300"/>
      <c r="L22" s="300"/>
      <c r="M22" s="300"/>
      <c r="N22" s="297"/>
      <c r="O22" s="297"/>
      <c r="P22" s="297"/>
      <c r="Q22" s="118"/>
      <c r="R22" s="119"/>
      <c r="S22" s="56"/>
    </row>
    <row r="23" spans="1:19" s="5" customFormat="1" ht="9.6" customHeight="1">
      <c r="A23" s="368"/>
      <c r="B23" s="368"/>
      <c r="C23" s="368"/>
      <c r="D23" s="368"/>
      <c r="E23" s="368"/>
      <c r="F23" s="369"/>
      <c r="G23" s="369"/>
      <c r="H23" s="369"/>
      <c r="I23" s="369"/>
      <c r="J23" s="370"/>
      <c r="K23" s="121"/>
      <c r="L23" s="122"/>
      <c r="M23" s="121"/>
      <c r="N23" s="122"/>
      <c r="O23" s="121"/>
      <c r="P23" s="122"/>
      <c r="Q23" s="121"/>
      <c r="R23" s="122"/>
      <c r="S23" s="56"/>
    </row>
    <row r="24" spans="1:19" s="5" customFormat="1" ht="9.6" customHeight="1">
      <c r="A24" s="125" t="s">
        <v>112</v>
      </c>
      <c r="B24" s="126"/>
      <c r="C24" s="127"/>
      <c r="D24" s="126"/>
      <c r="E24" s="128" t="s">
        <v>140</v>
      </c>
      <c r="F24" s="129" t="s">
        <v>141</v>
      </c>
      <c r="G24" s="128"/>
      <c r="H24" s="371"/>
      <c r="I24" s="372"/>
      <c r="J24" s="128" t="s">
        <v>140</v>
      </c>
      <c r="K24" s="129" t="s">
        <v>350</v>
      </c>
      <c r="L24" s="131"/>
      <c r="M24" s="129" t="s">
        <v>351</v>
      </c>
      <c r="N24" s="132"/>
      <c r="O24" s="133" t="s">
        <v>379</v>
      </c>
      <c r="P24" s="133"/>
      <c r="Q24" s="134"/>
      <c r="R24" s="135"/>
      <c r="S24" s="56"/>
    </row>
    <row r="25" spans="1:19" s="5" customFormat="1" ht="9.6" customHeight="1">
      <c r="A25" s="136" t="s">
        <v>145</v>
      </c>
      <c r="B25" s="137"/>
      <c r="C25" s="138"/>
      <c r="D25" s="194"/>
      <c r="E25" s="139">
        <v>1</v>
      </c>
      <c r="F25" s="140" t="str">
        <f>IF(E25&gt;$R$32,,UPPER(VLOOKUP(E25,'1Q ELO (2)'!$A$7:$O$134,2)))</f>
        <v/>
      </c>
      <c r="G25" s="373"/>
      <c r="H25" s="140"/>
      <c r="I25" s="339"/>
      <c r="J25" s="340" t="s">
        <v>146</v>
      </c>
      <c r="K25" s="137"/>
      <c r="L25" s="144"/>
      <c r="M25" s="137"/>
      <c r="N25" s="145"/>
      <c r="O25" s="146" t="s">
        <v>147</v>
      </c>
      <c r="P25" s="147"/>
      <c r="Q25" s="147"/>
      <c r="R25" s="148"/>
      <c r="S25" s="56"/>
    </row>
    <row r="26" spans="1:19" s="5" customFormat="1" ht="9.6" customHeight="1">
      <c r="A26" s="149" t="s">
        <v>380</v>
      </c>
      <c r="B26" s="150"/>
      <c r="C26" s="151"/>
      <c r="D26" s="194"/>
      <c r="E26" s="139">
        <v>2</v>
      </c>
      <c r="F26" s="140" t="str">
        <f>IF(E26&gt;$R$32,,UPPER(VLOOKUP(E26,'1Q ELO (2)'!$A$7:$O$134,2)))</f>
        <v/>
      </c>
      <c r="G26" s="373"/>
      <c r="H26" s="140"/>
      <c r="I26" s="339"/>
      <c r="J26" s="340" t="s">
        <v>149</v>
      </c>
      <c r="K26" s="137"/>
      <c r="L26" s="144"/>
      <c r="M26" s="137"/>
      <c r="N26" s="145"/>
      <c r="O26" s="342"/>
      <c r="P26" s="152"/>
      <c r="Q26" s="150"/>
      <c r="R26" s="153"/>
      <c r="S26" s="56"/>
    </row>
    <row r="27" spans="1:19" s="5" customFormat="1" ht="9.6" customHeight="1">
      <c r="A27" s="154"/>
      <c r="B27" s="155"/>
      <c r="C27" s="156"/>
      <c r="D27" s="158"/>
      <c r="E27" s="595">
        <v>3</v>
      </c>
      <c r="F27" s="140" t="str">
        <f>IF(E27&gt;$R$32,,UPPER(VLOOKUP(E27,'1Q ELO (2)'!$A$7:$O$134,2)))</f>
        <v/>
      </c>
      <c r="G27" s="373"/>
      <c r="H27" s="140"/>
      <c r="I27" s="339"/>
      <c r="J27" s="340" t="s">
        <v>150</v>
      </c>
      <c r="K27" s="137"/>
      <c r="L27" s="144"/>
      <c r="M27" s="137"/>
      <c r="N27" s="145"/>
      <c r="O27" s="146" t="s">
        <v>151</v>
      </c>
      <c r="P27" s="147"/>
      <c r="Q27" s="147"/>
      <c r="R27" s="148"/>
      <c r="S27" s="56"/>
    </row>
    <row r="28" spans="1:19" s="5" customFormat="1" ht="9.6" customHeight="1">
      <c r="A28" s="157"/>
      <c r="B28" s="158"/>
      <c r="C28" s="159"/>
      <c r="D28" s="158"/>
      <c r="E28" s="595">
        <v>4</v>
      </c>
      <c r="F28" s="140" t="str">
        <f>IF(E28&gt;$R$32,,UPPER(VLOOKUP(E28,'1Q ELO (2)'!$A$7:$O$134,2)))</f>
        <v/>
      </c>
      <c r="G28" s="373"/>
      <c r="H28" s="140"/>
      <c r="I28" s="339"/>
      <c r="J28" s="340" t="s">
        <v>152</v>
      </c>
      <c r="K28" s="137"/>
      <c r="L28" s="144"/>
      <c r="M28" s="137"/>
      <c r="N28" s="145"/>
      <c r="O28" s="137"/>
      <c r="P28" s="144"/>
      <c r="Q28" s="137"/>
      <c r="R28" s="145"/>
      <c r="S28" s="56"/>
    </row>
    <row r="29" spans="1:19" s="5" customFormat="1" ht="9.6" customHeight="1">
      <c r="A29" s="160"/>
      <c r="B29" s="161"/>
      <c r="C29" s="162"/>
      <c r="D29" s="161"/>
      <c r="E29" s="139"/>
      <c r="F29" s="140"/>
      <c r="G29" s="373"/>
      <c r="H29" s="140"/>
      <c r="I29" s="339"/>
      <c r="J29" s="340" t="s">
        <v>153</v>
      </c>
      <c r="K29" s="137"/>
      <c r="L29" s="144"/>
      <c r="M29" s="137"/>
      <c r="N29" s="145"/>
      <c r="O29" s="150"/>
      <c r="P29" s="152"/>
      <c r="Q29" s="150"/>
      <c r="R29" s="153"/>
      <c r="S29" s="56"/>
    </row>
    <row r="30" spans="1:19" s="5" customFormat="1" ht="9.6" customHeight="1">
      <c r="A30" s="163"/>
      <c r="B30" s="164"/>
      <c r="C30" s="159"/>
      <c r="D30" s="158"/>
      <c r="E30" s="139"/>
      <c r="F30" s="140"/>
      <c r="G30" s="373"/>
      <c r="H30" s="140"/>
      <c r="I30" s="339"/>
      <c r="J30" s="340" t="s">
        <v>154</v>
      </c>
      <c r="K30" s="137"/>
      <c r="L30" s="144"/>
      <c r="M30" s="137"/>
      <c r="N30" s="145"/>
      <c r="O30" s="146" t="s">
        <v>155</v>
      </c>
      <c r="P30" s="147"/>
      <c r="Q30" s="147"/>
      <c r="R30" s="148"/>
      <c r="S30" s="56"/>
    </row>
    <row r="31" spans="1:19" s="5" customFormat="1" ht="9.6" customHeight="1">
      <c r="A31" s="163"/>
      <c r="B31" s="164"/>
      <c r="C31" s="165"/>
      <c r="D31" s="36"/>
      <c r="E31" s="139"/>
      <c r="F31" s="140"/>
      <c r="G31" s="373"/>
      <c r="H31" s="140"/>
      <c r="I31" s="339"/>
      <c r="J31" s="340" t="s">
        <v>156</v>
      </c>
      <c r="K31" s="137"/>
      <c r="L31" s="144"/>
      <c r="M31" s="137"/>
      <c r="N31" s="145"/>
      <c r="O31" s="137"/>
      <c r="P31" s="144"/>
      <c r="Q31" s="137"/>
      <c r="R31" s="145"/>
      <c r="S31" s="56"/>
    </row>
    <row r="32" spans="1:19" s="5" customFormat="1" ht="9.6" customHeight="1">
      <c r="A32" s="166"/>
      <c r="B32" s="167"/>
      <c r="C32" s="168"/>
      <c r="D32" s="200"/>
      <c r="E32" s="169"/>
      <c r="F32" s="171"/>
      <c r="G32" s="374"/>
      <c r="H32" s="171"/>
      <c r="I32" s="346"/>
      <c r="J32" s="347" t="s">
        <v>157</v>
      </c>
      <c r="K32" s="150"/>
      <c r="L32" s="152"/>
      <c r="M32" s="150"/>
      <c r="N32" s="153"/>
      <c r="O32" s="150">
        <f>R4</f>
        <v>0</v>
      </c>
      <c r="P32" s="152"/>
      <c r="Q32" s="150"/>
      <c r="R32" s="348">
        <f>MIN(8,'1Q ELO (2)'!O5)</f>
        <v>8</v>
      </c>
      <c r="S32" s="56"/>
    </row>
    <row r="33" spans="1:19" s="5" customFormat="1" ht="9.6" customHeight="1">
      <c r="A33"/>
      <c r="B33"/>
      <c r="C33"/>
      <c r="D33"/>
      <c r="E33"/>
      <c r="F33"/>
      <c r="G33"/>
      <c r="H33"/>
      <c r="I33"/>
      <c r="J33" s="7"/>
      <c r="K33"/>
      <c r="L33" s="7"/>
      <c r="M33"/>
      <c r="N33" s="8"/>
      <c r="O33"/>
      <c r="P33" s="7"/>
      <c r="Q33"/>
      <c r="R33" s="8"/>
      <c r="S33" s="56"/>
    </row>
    <row r="34" spans="1:19" s="5" customFormat="1" ht="9.6" customHeight="1">
      <c r="A34"/>
      <c r="B34"/>
      <c r="C34"/>
      <c r="D34"/>
      <c r="E34"/>
      <c r="F34"/>
      <c r="G34"/>
      <c r="H34"/>
      <c r="I34"/>
      <c r="J34" s="7"/>
      <c r="K34"/>
      <c r="L34" s="7"/>
      <c r="M34"/>
      <c r="N34" s="8"/>
      <c r="O34"/>
      <c r="P34" s="7"/>
      <c r="Q34"/>
      <c r="R34" s="8"/>
      <c r="S34" s="56"/>
    </row>
    <row r="35" spans="1:19" s="5" customFormat="1" ht="9.6" customHeight="1">
      <c r="A35"/>
      <c r="B35"/>
      <c r="C35"/>
      <c r="D35"/>
      <c r="E35"/>
      <c r="F35"/>
      <c r="G35"/>
      <c r="H35"/>
      <c r="I35"/>
      <c r="J35" s="7"/>
      <c r="K35"/>
      <c r="L35" s="7"/>
      <c r="M35"/>
      <c r="N35" s="8"/>
      <c r="O35"/>
      <c r="P35" s="7"/>
      <c r="Q35"/>
      <c r="R35" s="8"/>
      <c r="S35" s="56"/>
    </row>
    <row r="36" spans="1:19" s="5" customFormat="1" ht="9.6" customHeight="1">
      <c r="A36"/>
      <c r="B36"/>
      <c r="C36"/>
      <c r="D36"/>
      <c r="E36"/>
      <c r="F36"/>
      <c r="G36"/>
      <c r="H36"/>
      <c r="I36"/>
      <c r="J36" s="7"/>
      <c r="K36"/>
      <c r="L36" s="7"/>
      <c r="M36"/>
      <c r="N36" s="8"/>
      <c r="O36"/>
      <c r="P36" s="7"/>
      <c r="Q36"/>
      <c r="R36" s="8"/>
      <c r="S36" s="56"/>
    </row>
    <row r="37" spans="1:19" s="5" customFormat="1" ht="9.6" customHeight="1">
      <c r="A37"/>
      <c r="B37"/>
      <c r="C37"/>
      <c r="D37"/>
      <c r="E37"/>
      <c r="F37"/>
      <c r="G37"/>
      <c r="H37"/>
      <c r="I37"/>
      <c r="J37" s="7"/>
      <c r="K37"/>
      <c r="L37" s="7"/>
      <c r="M37"/>
      <c r="N37" s="8"/>
      <c r="O37"/>
      <c r="P37" s="7"/>
      <c r="Q37"/>
      <c r="R37" s="8"/>
      <c r="S37" s="56"/>
    </row>
    <row r="38" spans="1:19" s="5" customFormat="1" ht="9.6" customHeight="1">
      <c r="A38"/>
      <c r="B38"/>
      <c r="C38"/>
      <c r="D38"/>
      <c r="E38"/>
      <c r="F38"/>
      <c r="G38"/>
      <c r="H38"/>
      <c r="I38"/>
      <c r="J38" s="7"/>
      <c r="K38"/>
      <c r="L38" s="7"/>
      <c r="M38"/>
      <c r="N38" s="8"/>
      <c r="O38"/>
      <c r="P38" s="7"/>
      <c r="Q38"/>
      <c r="R38" s="8"/>
      <c r="S38" s="56"/>
    </row>
    <row r="39" spans="1:19" s="5" customFormat="1" ht="9.6" customHeight="1">
      <c r="A39"/>
      <c r="B39"/>
      <c r="C39"/>
      <c r="D39"/>
      <c r="E39"/>
      <c r="F39"/>
      <c r="G39"/>
      <c r="H39"/>
      <c r="I39"/>
      <c r="J39" s="7"/>
      <c r="K39"/>
      <c r="L39" s="7"/>
      <c r="M39"/>
      <c r="N39" s="8"/>
      <c r="O39"/>
      <c r="P39" s="7"/>
      <c r="Q39"/>
      <c r="R39" s="8"/>
      <c r="S39" s="56"/>
    </row>
    <row r="40" spans="1:19" s="5" customFormat="1" ht="9.6" customHeight="1">
      <c r="A40"/>
      <c r="B40"/>
      <c r="C40"/>
      <c r="D40"/>
      <c r="E40"/>
      <c r="F40"/>
      <c r="G40"/>
      <c r="H40"/>
      <c r="I40"/>
      <c r="J40" s="7"/>
      <c r="K40"/>
      <c r="L40" s="7"/>
      <c r="M40"/>
      <c r="N40" s="8"/>
      <c r="O40"/>
      <c r="P40" s="7"/>
      <c r="Q40"/>
      <c r="R40" s="8"/>
      <c r="S40" s="56"/>
    </row>
    <row r="41" spans="1:19" s="5" customFormat="1" ht="9.6" customHeight="1">
      <c r="A41"/>
      <c r="B41"/>
      <c r="C41"/>
      <c r="D41"/>
      <c r="E41"/>
      <c r="F41"/>
      <c r="G41"/>
      <c r="H41"/>
      <c r="I41"/>
      <c r="J41" s="7"/>
      <c r="K41"/>
      <c r="L41" s="7"/>
      <c r="M41"/>
      <c r="N41" s="8"/>
      <c r="O41"/>
      <c r="P41" s="7"/>
      <c r="Q41"/>
      <c r="R41" s="8"/>
      <c r="S41" s="56"/>
    </row>
    <row r="42" spans="1:19" s="5" customFormat="1" ht="9.6" customHeight="1">
      <c r="A42"/>
      <c r="B42"/>
      <c r="C42"/>
      <c r="D42"/>
      <c r="E42"/>
      <c r="F42"/>
      <c r="G42"/>
      <c r="H42"/>
      <c r="I42"/>
      <c r="J42" s="7"/>
      <c r="K42"/>
      <c r="L42" s="7"/>
      <c r="M42"/>
      <c r="N42" s="8"/>
      <c r="O42"/>
      <c r="P42" s="7"/>
      <c r="Q42"/>
      <c r="R42" s="8"/>
      <c r="S42" s="56"/>
    </row>
    <row r="43" spans="1:19" s="5" customFormat="1" ht="9.6" customHeight="1">
      <c r="A43"/>
      <c r="B43"/>
      <c r="C43"/>
      <c r="D43"/>
      <c r="E43"/>
      <c r="F43"/>
      <c r="G43"/>
      <c r="H43"/>
      <c r="I43"/>
      <c r="J43" s="7"/>
      <c r="K43"/>
      <c r="L43" s="7"/>
      <c r="M43"/>
      <c r="N43" s="8"/>
      <c r="O43"/>
      <c r="P43" s="7"/>
      <c r="Q43"/>
      <c r="R43" s="8"/>
      <c r="S43" s="56"/>
    </row>
    <row r="44" spans="1:19" s="5" customFormat="1" ht="9.6" customHeight="1">
      <c r="A44"/>
      <c r="B44"/>
      <c r="C44"/>
      <c r="D44"/>
      <c r="E44"/>
      <c r="F44"/>
      <c r="G44"/>
      <c r="H44"/>
      <c r="I44"/>
      <c r="J44" s="7"/>
      <c r="K44"/>
      <c r="L44" s="7"/>
      <c r="M44"/>
      <c r="N44" s="8"/>
      <c r="O44"/>
      <c r="P44" s="7"/>
      <c r="Q44"/>
      <c r="R44" s="8"/>
      <c r="S44" s="56"/>
    </row>
    <row r="45" spans="1:19" s="5" customFormat="1" ht="9.6" customHeight="1">
      <c r="A45"/>
      <c r="B45"/>
      <c r="C45"/>
      <c r="D45"/>
      <c r="E45"/>
      <c r="F45"/>
      <c r="G45"/>
      <c r="H45"/>
      <c r="I45"/>
      <c r="J45" s="7"/>
      <c r="K45"/>
      <c r="L45" s="7"/>
      <c r="M45"/>
      <c r="N45" s="8"/>
      <c r="O45"/>
      <c r="P45" s="7"/>
      <c r="Q45"/>
      <c r="R45" s="8"/>
      <c r="S45" s="56"/>
    </row>
    <row r="46" spans="1:19" s="5" customFormat="1" ht="9.6" customHeight="1">
      <c r="A46"/>
      <c r="B46"/>
      <c r="C46"/>
      <c r="D46"/>
      <c r="E46"/>
      <c r="F46"/>
      <c r="G46"/>
      <c r="H46"/>
      <c r="I46"/>
      <c r="J46" s="7"/>
      <c r="K46"/>
      <c r="L46" s="7"/>
      <c r="M46"/>
      <c r="N46" s="8"/>
      <c r="O46"/>
      <c r="P46" s="7"/>
      <c r="Q46"/>
      <c r="R46" s="8"/>
      <c r="S46" s="56"/>
    </row>
    <row r="47" spans="1:19" s="5" customFormat="1" ht="9.6" customHeight="1">
      <c r="A47"/>
      <c r="B47"/>
      <c r="C47"/>
      <c r="D47"/>
      <c r="E47"/>
      <c r="F47"/>
      <c r="G47"/>
      <c r="H47"/>
      <c r="I47"/>
      <c r="J47" s="7"/>
      <c r="K47"/>
      <c r="L47" s="7"/>
      <c r="M47"/>
      <c r="N47" s="8"/>
      <c r="O47"/>
      <c r="P47" s="7"/>
      <c r="Q47"/>
      <c r="R47" s="8"/>
      <c r="S47" s="56"/>
    </row>
    <row r="48" spans="1:19" s="5" customFormat="1" ht="9.6" customHeight="1">
      <c r="A48"/>
      <c r="B48"/>
      <c r="C48"/>
      <c r="D48"/>
      <c r="E48"/>
      <c r="F48"/>
      <c r="G48"/>
      <c r="H48"/>
      <c r="I48"/>
      <c r="J48" s="7"/>
      <c r="K48"/>
      <c r="L48" s="7"/>
      <c r="M48"/>
      <c r="N48" s="8"/>
      <c r="O48"/>
      <c r="P48" s="7"/>
      <c r="Q48"/>
      <c r="R48" s="8"/>
      <c r="S48" s="56"/>
    </row>
    <row r="49" spans="1:19" s="5" customFormat="1" ht="9.6" customHeight="1">
      <c r="A49"/>
      <c r="B49"/>
      <c r="C49"/>
      <c r="D49"/>
      <c r="E49"/>
      <c r="F49"/>
      <c r="G49"/>
      <c r="H49"/>
      <c r="I49"/>
      <c r="J49" s="7"/>
      <c r="K49"/>
      <c r="L49" s="7"/>
      <c r="M49"/>
      <c r="N49" s="8"/>
      <c r="O49"/>
      <c r="P49" s="7"/>
      <c r="Q49"/>
      <c r="R49" s="8"/>
      <c r="S49" s="56"/>
    </row>
    <row r="50" spans="1:19" s="5" customFormat="1" ht="9.6" customHeight="1">
      <c r="A50"/>
      <c r="B50"/>
      <c r="C50"/>
      <c r="D50"/>
      <c r="E50"/>
      <c r="F50"/>
      <c r="G50"/>
      <c r="H50"/>
      <c r="I50"/>
      <c r="J50" s="7"/>
      <c r="K50"/>
      <c r="L50" s="7"/>
      <c r="M50"/>
      <c r="N50" s="8"/>
      <c r="O50"/>
      <c r="P50" s="7"/>
      <c r="Q50"/>
      <c r="R50" s="8"/>
      <c r="S50" s="56"/>
    </row>
    <row r="51" spans="1:19" s="5" customFormat="1" ht="9.6" customHeight="1">
      <c r="A51"/>
      <c r="B51"/>
      <c r="C51"/>
      <c r="D51"/>
      <c r="E51"/>
      <c r="F51"/>
      <c r="G51"/>
      <c r="H51"/>
      <c r="I51"/>
      <c r="J51" s="7"/>
      <c r="K51"/>
      <c r="L51" s="7"/>
      <c r="M51"/>
      <c r="N51" s="8"/>
      <c r="O51"/>
      <c r="P51" s="7"/>
      <c r="Q51"/>
      <c r="R51" s="8"/>
      <c r="S51" s="56"/>
    </row>
    <row r="52" spans="1:19" s="5" customFormat="1" ht="9.6" customHeight="1">
      <c r="A52"/>
      <c r="B52"/>
      <c r="C52"/>
      <c r="D52"/>
      <c r="E52"/>
      <c r="F52"/>
      <c r="G52"/>
      <c r="H52"/>
      <c r="I52"/>
      <c r="J52" s="7"/>
      <c r="K52"/>
      <c r="L52" s="7"/>
      <c r="M52"/>
      <c r="N52" s="8"/>
      <c r="O52"/>
      <c r="P52" s="7"/>
      <c r="Q52"/>
      <c r="R52" s="8"/>
      <c r="S52" s="56"/>
    </row>
    <row r="53" spans="1:19" s="5" customFormat="1" ht="9.6" customHeight="1">
      <c r="A53"/>
      <c r="B53"/>
      <c r="C53"/>
      <c r="D53"/>
      <c r="E53"/>
      <c r="F53"/>
      <c r="G53"/>
      <c r="H53"/>
      <c r="I53"/>
      <c r="J53" s="7"/>
      <c r="K53"/>
      <c r="L53" s="7"/>
      <c r="M53"/>
      <c r="N53" s="8"/>
      <c r="O53"/>
      <c r="P53" s="7"/>
      <c r="Q53"/>
      <c r="R53" s="8"/>
      <c r="S53" s="56"/>
    </row>
    <row r="54" spans="1:19" s="5" customFormat="1" ht="9.6" customHeight="1">
      <c r="A54"/>
      <c r="B54"/>
      <c r="C54"/>
      <c r="D54"/>
      <c r="E54"/>
      <c r="F54"/>
      <c r="G54"/>
      <c r="H54"/>
      <c r="I54"/>
      <c r="J54" s="7"/>
      <c r="K54"/>
      <c r="L54" s="7"/>
      <c r="M54"/>
      <c r="N54" s="8"/>
      <c r="O54"/>
      <c r="P54" s="7"/>
      <c r="Q54"/>
      <c r="R54" s="8"/>
      <c r="S54" s="56"/>
    </row>
    <row r="55" spans="1:19" s="5" customFormat="1" ht="9.6" customHeight="1">
      <c r="A55"/>
      <c r="B55"/>
      <c r="C55"/>
      <c r="D55"/>
      <c r="E55"/>
      <c r="F55"/>
      <c r="G55"/>
      <c r="H55"/>
      <c r="I55"/>
      <c r="J55" s="7"/>
      <c r="K55"/>
      <c r="L55" s="7"/>
      <c r="M55"/>
      <c r="N55" s="8"/>
      <c r="O55"/>
      <c r="P55" s="7"/>
      <c r="Q55"/>
      <c r="R55" s="8"/>
      <c r="S55" s="56"/>
    </row>
    <row r="56" spans="1:19" s="5" customFormat="1" ht="9.6" customHeight="1">
      <c r="A56"/>
      <c r="B56"/>
      <c r="C56"/>
      <c r="D56"/>
      <c r="E56"/>
      <c r="F56"/>
      <c r="G56"/>
      <c r="H56"/>
      <c r="I56"/>
      <c r="J56" s="7"/>
      <c r="K56"/>
      <c r="L56" s="7"/>
      <c r="M56"/>
      <c r="N56" s="8"/>
      <c r="O56"/>
      <c r="P56" s="7"/>
      <c r="Q56"/>
      <c r="R56" s="8"/>
      <c r="S56" s="56"/>
    </row>
    <row r="57" spans="1:19" s="5" customFormat="1" ht="9.6" customHeight="1">
      <c r="A57"/>
      <c r="B57"/>
      <c r="C57"/>
      <c r="D57"/>
      <c r="E57"/>
      <c r="F57"/>
      <c r="G57"/>
      <c r="H57"/>
      <c r="I57"/>
      <c r="J57" s="7"/>
      <c r="K57"/>
      <c r="L57" s="7"/>
      <c r="M57"/>
      <c r="N57" s="8"/>
      <c r="O57"/>
      <c r="P57" s="7"/>
      <c r="Q57"/>
      <c r="R57" s="8"/>
      <c r="S57" s="56"/>
    </row>
    <row r="58" spans="1:19" s="5" customFormat="1" ht="9.6" customHeight="1">
      <c r="A58"/>
      <c r="B58"/>
      <c r="C58"/>
      <c r="D58"/>
      <c r="E58"/>
      <c r="F58"/>
      <c r="G58"/>
      <c r="H58"/>
      <c r="I58"/>
      <c r="J58" s="7"/>
      <c r="K58"/>
      <c r="L58" s="7"/>
      <c r="M58"/>
      <c r="N58" s="8"/>
      <c r="O58"/>
      <c r="P58" s="7"/>
      <c r="Q58"/>
      <c r="R58" s="8"/>
      <c r="S58" s="56"/>
    </row>
    <row r="59" spans="1:19" s="5" customFormat="1" ht="9.6" customHeight="1">
      <c r="A59"/>
      <c r="B59"/>
      <c r="C59"/>
      <c r="D59"/>
      <c r="E59"/>
      <c r="F59"/>
      <c r="G59"/>
      <c r="H59"/>
      <c r="I59"/>
      <c r="J59" s="7"/>
      <c r="K59"/>
      <c r="L59" s="7"/>
      <c r="M59"/>
      <c r="N59" s="8"/>
      <c r="O59"/>
      <c r="P59" s="7"/>
      <c r="Q59"/>
      <c r="R59" s="8"/>
      <c r="S59" s="367"/>
    </row>
    <row r="60" spans="1:19" s="5" customFormat="1" ht="9.6" customHeight="1">
      <c r="A60"/>
      <c r="B60"/>
      <c r="C60"/>
      <c r="D60"/>
      <c r="E60"/>
      <c r="F60"/>
      <c r="G60"/>
      <c r="H60"/>
      <c r="I60"/>
      <c r="J60" s="7"/>
      <c r="K60"/>
      <c r="L60" s="7"/>
      <c r="M60"/>
      <c r="N60" s="8"/>
      <c r="O60"/>
      <c r="P60" s="7"/>
      <c r="Q60"/>
      <c r="R60" s="8"/>
      <c r="S60" s="56"/>
    </row>
    <row r="61" spans="1:19" s="5" customFormat="1" ht="9.6" customHeight="1">
      <c r="A61"/>
      <c r="B61"/>
      <c r="C61"/>
      <c r="D61"/>
      <c r="E61"/>
      <c r="F61"/>
      <c r="G61"/>
      <c r="H61"/>
      <c r="I61"/>
      <c r="J61" s="7"/>
      <c r="K61"/>
      <c r="L61" s="7"/>
      <c r="M61"/>
      <c r="N61" s="8"/>
      <c r="O61"/>
      <c r="P61" s="7"/>
      <c r="Q61"/>
      <c r="R61" s="8"/>
      <c r="S61" s="56"/>
    </row>
    <row r="62" spans="1:19" s="5" customFormat="1" ht="9.6" customHeight="1">
      <c r="A62"/>
      <c r="B62"/>
      <c r="C62"/>
      <c r="D62"/>
      <c r="E62"/>
      <c r="F62"/>
      <c r="G62"/>
      <c r="H62"/>
      <c r="I62"/>
      <c r="J62" s="7"/>
      <c r="K62"/>
      <c r="L62" s="7"/>
      <c r="M62"/>
      <c r="N62" s="8"/>
      <c r="O62"/>
      <c r="P62" s="7"/>
      <c r="Q62"/>
      <c r="R62" s="8"/>
      <c r="S62" s="56"/>
    </row>
    <row r="63" spans="1:19" s="5" customFormat="1" ht="9.6" customHeight="1">
      <c r="A63"/>
      <c r="B63"/>
      <c r="C63"/>
      <c r="D63"/>
      <c r="E63"/>
      <c r="F63"/>
      <c r="G63"/>
      <c r="H63"/>
      <c r="I63"/>
      <c r="J63" s="7"/>
      <c r="K63"/>
      <c r="L63" s="7"/>
      <c r="M63"/>
      <c r="N63" s="8"/>
      <c r="O63"/>
      <c r="P63" s="7"/>
      <c r="Q63"/>
      <c r="R63" s="8"/>
      <c r="S63" s="56"/>
    </row>
    <row r="64" spans="1:19" s="5" customFormat="1" ht="9.6" customHeight="1">
      <c r="A64"/>
      <c r="B64"/>
      <c r="C64"/>
      <c r="D64"/>
      <c r="E64"/>
      <c r="F64"/>
      <c r="G64"/>
      <c r="H64"/>
      <c r="I64"/>
      <c r="J64" s="7"/>
      <c r="K64"/>
      <c r="L64" s="7"/>
      <c r="M64"/>
      <c r="N64" s="8"/>
      <c r="O64"/>
      <c r="P64" s="7"/>
      <c r="Q64"/>
      <c r="R64" s="8"/>
      <c r="S64" s="56"/>
    </row>
    <row r="65" spans="1:19" s="5" customFormat="1" ht="9.6" customHeight="1">
      <c r="A65"/>
      <c r="B65"/>
      <c r="C65"/>
      <c r="D65"/>
      <c r="E65"/>
      <c r="F65"/>
      <c r="G65"/>
      <c r="H65"/>
      <c r="I65"/>
      <c r="J65" s="7"/>
      <c r="K65"/>
      <c r="L65" s="7"/>
      <c r="M65"/>
      <c r="N65" s="8"/>
      <c r="O65"/>
      <c r="P65" s="7"/>
      <c r="Q65"/>
      <c r="R65" s="8"/>
      <c r="S65" s="56"/>
    </row>
    <row r="66" spans="1:19" s="5" customFormat="1" ht="9.6" customHeight="1">
      <c r="A66"/>
      <c r="B66"/>
      <c r="C66"/>
      <c r="D66"/>
      <c r="E66"/>
      <c r="F66"/>
      <c r="G66"/>
      <c r="H66"/>
      <c r="I66"/>
      <c r="J66" s="7"/>
      <c r="K66"/>
      <c r="L66" s="7"/>
      <c r="M66"/>
      <c r="N66" s="8"/>
      <c r="O66"/>
      <c r="P66" s="7"/>
      <c r="Q66"/>
      <c r="R66" s="8"/>
      <c r="S66" s="56"/>
    </row>
    <row r="67" spans="1:19" s="5" customFormat="1" ht="9.6" customHeight="1">
      <c r="A67"/>
      <c r="B67"/>
      <c r="C67"/>
      <c r="D67"/>
      <c r="E67"/>
      <c r="F67"/>
      <c r="G67"/>
      <c r="H67"/>
      <c r="I67"/>
      <c r="J67" s="7"/>
      <c r="K67"/>
      <c r="L67" s="7"/>
      <c r="M67"/>
      <c r="N67" s="8"/>
      <c r="O67"/>
      <c r="P67" s="7"/>
      <c r="Q67"/>
      <c r="R67" s="8"/>
      <c r="S67" s="56"/>
    </row>
    <row r="68" spans="1:19" s="5" customFormat="1" ht="9.6" customHeight="1">
      <c r="A68"/>
      <c r="B68"/>
      <c r="C68"/>
      <c r="D68"/>
      <c r="E68"/>
      <c r="F68"/>
      <c r="G68"/>
      <c r="H68"/>
      <c r="I68"/>
      <c r="J68" s="7"/>
      <c r="K68"/>
      <c r="L68" s="7"/>
      <c r="M68"/>
      <c r="N68" s="8"/>
      <c r="O68"/>
      <c r="P68" s="7"/>
      <c r="Q68"/>
      <c r="R68" s="8"/>
      <c r="S68" s="56"/>
    </row>
    <row r="69" spans="1:19" s="5" customFormat="1" ht="9.6" customHeight="1">
      <c r="A69"/>
      <c r="B69"/>
      <c r="C69"/>
      <c r="D69"/>
      <c r="E69"/>
      <c r="F69"/>
      <c r="G69"/>
      <c r="H69"/>
      <c r="I69"/>
      <c r="J69" s="7"/>
      <c r="K69"/>
      <c r="L69" s="7"/>
      <c r="M69"/>
      <c r="N69" s="8"/>
      <c r="O69"/>
      <c r="P69" s="7"/>
      <c r="Q69"/>
      <c r="R69" s="8"/>
      <c r="S69" s="56"/>
    </row>
    <row r="70" spans="1:19" s="5" customFormat="1" ht="6.75" customHeight="1">
      <c r="A70"/>
      <c r="B70"/>
      <c r="C70"/>
      <c r="D70"/>
      <c r="E70"/>
      <c r="F70"/>
      <c r="G70"/>
      <c r="H70"/>
      <c r="I70"/>
      <c r="J70" s="7"/>
      <c r="K70"/>
      <c r="L70" s="7"/>
      <c r="M70"/>
      <c r="N70" s="8"/>
      <c r="O70"/>
      <c r="P70" s="7"/>
      <c r="Q70"/>
      <c r="R70" s="8"/>
      <c r="S70" s="56"/>
    </row>
    <row r="71" spans="1:19" s="6" customFormat="1" ht="10.5" customHeight="1">
      <c r="A71"/>
      <c r="B71"/>
      <c r="C71"/>
      <c r="D71"/>
      <c r="E71"/>
      <c r="F71"/>
      <c r="G71"/>
      <c r="H71"/>
      <c r="I71"/>
      <c r="J71" s="7"/>
      <c r="K71"/>
      <c r="L71" s="7"/>
      <c r="M71"/>
      <c r="N71" s="8"/>
      <c r="O71"/>
      <c r="P71" s="7"/>
      <c r="Q71"/>
      <c r="R71" s="8"/>
    </row>
    <row r="72" spans="1:19" s="6" customFormat="1" ht="9" customHeight="1">
      <c r="A72"/>
      <c r="B72"/>
      <c r="C72"/>
      <c r="D72"/>
      <c r="E72"/>
      <c r="F72"/>
      <c r="G72"/>
      <c r="H72"/>
      <c r="I72"/>
      <c r="J72" s="7"/>
      <c r="K72"/>
      <c r="L72" s="7"/>
      <c r="M72"/>
      <c r="N72" s="8"/>
      <c r="O72"/>
      <c r="P72" s="7"/>
      <c r="Q72"/>
      <c r="R72" s="8"/>
    </row>
    <row r="73" spans="1:19" s="6" customFormat="1" ht="9" customHeight="1">
      <c r="A73"/>
      <c r="B73"/>
      <c r="C73"/>
      <c r="D73"/>
      <c r="E73"/>
      <c r="F73"/>
      <c r="G73"/>
      <c r="H73"/>
      <c r="I73"/>
      <c r="J73" s="7"/>
      <c r="K73"/>
      <c r="L73" s="7"/>
      <c r="M73"/>
      <c r="N73" s="8"/>
      <c r="O73"/>
      <c r="P73" s="7"/>
      <c r="Q73"/>
      <c r="R73" s="8"/>
    </row>
    <row r="74" spans="1:19" s="6" customFormat="1" ht="9" customHeight="1">
      <c r="A74"/>
      <c r="B74"/>
      <c r="C74"/>
      <c r="D74"/>
      <c r="E74"/>
      <c r="F74"/>
      <c r="G74"/>
      <c r="H74"/>
      <c r="I74"/>
      <c r="J74" s="7"/>
      <c r="K74"/>
      <c r="L74" s="7"/>
      <c r="M74"/>
      <c r="N74" s="8"/>
      <c r="O74"/>
      <c r="P74" s="7"/>
      <c r="Q74"/>
      <c r="R74" s="8"/>
    </row>
    <row r="75" spans="1:19" s="6" customFormat="1" ht="9" customHeight="1">
      <c r="A75"/>
      <c r="B75"/>
      <c r="C75"/>
      <c r="D75"/>
      <c r="E75"/>
      <c r="F75"/>
      <c r="G75"/>
      <c r="H75"/>
      <c r="I75"/>
      <c r="J75" s="7"/>
      <c r="K75"/>
      <c r="L75" s="7"/>
      <c r="M75"/>
      <c r="N75" s="8"/>
      <c r="O75"/>
      <c r="P75" s="7"/>
      <c r="Q75"/>
      <c r="R75" s="8"/>
    </row>
    <row r="76" spans="1:19" s="6" customFormat="1" ht="9" customHeight="1">
      <c r="A76"/>
      <c r="B76"/>
      <c r="C76"/>
      <c r="D76"/>
      <c r="E76"/>
      <c r="F76"/>
      <c r="G76"/>
      <c r="H76"/>
      <c r="I76"/>
      <c r="J76" s="7"/>
      <c r="K76"/>
      <c r="L76" s="7"/>
      <c r="M76"/>
      <c r="N76" s="8"/>
      <c r="O76"/>
      <c r="P76" s="7"/>
      <c r="Q76"/>
      <c r="R76" s="8"/>
    </row>
    <row r="77" spans="1:19" s="6" customFormat="1" ht="9" customHeight="1">
      <c r="A77"/>
      <c r="B77"/>
      <c r="C77"/>
      <c r="D77"/>
      <c r="E77"/>
      <c r="F77"/>
      <c r="G77"/>
      <c r="H77"/>
      <c r="I77"/>
      <c r="J77" s="7"/>
      <c r="K77"/>
      <c r="L77" s="7"/>
      <c r="M77"/>
      <c r="N77" s="8"/>
      <c r="O77"/>
      <c r="P77" s="7"/>
      <c r="Q77"/>
      <c r="R77" s="8"/>
    </row>
    <row r="78" spans="1:19" s="6" customFormat="1" ht="9" customHeight="1">
      <c r="A78"/>
      <c r="B78"/>
      <c r="C78"/>
      <c r="D78"/>
      <c r="E78"/>
      <c r="F78"/>
      <c r="G78"/>
      <c r="H78"/>
      <c r="I78"/>
      <c r="J78" s="7"/>
      <c r="K78"/>
      <c r="L78" s="7"/>
      <c r="M78"/>
      <c r="N78" s="8"/>
      <c r="O78"/>
      <c r="P78" s="7"/>
      <c r="Q78"/>
      <c r="R78" s="8"/>
    </row>
    <row r="79" spans="1:19" s="6" customFormat="1" ht="9" customHeight="1">
      <c r="A79"/>
      <c r="B79"/>
      <c r="C79"/>
      <c r="D79"/>
      <c r="E79"/>
      <c r="F79"/>
      <c r="G79"/>
      <c r="H79"/>
      <c r="I79"/>
      <c r="J79" s="7"/>
      <c r="K79"/>
      <c r="L79" s="7"/>
      <c r="M79"/>
      <c r="N79" s="8"/>
      <c r="O79"/>
      <c r="P79" s="7"/>
      <c r="Q79"/>
      <c r="R79" s="8"/>
    </row>
  </sheetData>
  <mergeCells count="1">
    <mergeCell ref="A4:C4"/>
  </mergeCells>
  <dataValidations count="1">
    <dataValidation type="list" allowBlank="1" showInputMessage="1" sqref="I8 K10 I12 M14 I16 K18 I20" xr:uid="{00000000-0002-0000-1B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4819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1"/>
  <sheetViews>
    <sheetView tabSelected="1" workbookViewId="0">
      <selection activeCell="E1" sqref="E1"/>
    </sheetView>
  </sheetViews>
  <sheetFormatPr defaultColWidth="8.88671875" defaultRowHeight="13.2"/>
  <cols>
    <col min="1" max="1" width="9.88671875" customWidth="1"/>
    <col min="2" max="2" width="8" customWidth="1"/>
    <col min="3" max="3" width="12.44140625" customWidth="1"/>
    <col min="5" max="5" width="29.109375" customWidth="1"/>
    <col min="6" max="6" width="26.77734375" customWidth="1"/>
    <col min="7" max="7" width="16" customWidth="1"/>
    <col min="10" max="10" width="6.77734375" customWidth="1"/>
    <col min="11" max="11" width="23.6640625" customWidth="1"/>
    <col min="12" max="12" width="21.5546875" customWidth="1"/>
  </cols>
  <sheetData>
    <row r="1" spans="1:7" ht="40.049999999999997" customHeight="1">
      <c r="A1" s="635"/>
      <c r="B1" s="635"/>
      <c r="C1" s="635"/>
      <c r="D1" s="635"/>
      <c r="E1" s="636" t="s">
        <v>21</v>
      </c>
      <c r="F1" s="635"/>
      <c r="G1" s="635"/>
    </row>
    <row r="2" spans="1:7" ht="28.95" customHeight="1">
      <c r="A2" s="699" t="s">
        <v>22</v>
      </c>
      <c r="B2" s="699"/>
      <c r="C2" s="699"/>
      <c r="D2" s="699"/>
      <c r="E2" s="699"/>
      <c r="F2" s="699"/>
      <c r="G2" s="699"/>
    </row>
    <row r="3" spans="1:7" ht="45" customHeight="1">
      <c r="A3" s="637" t="s">
        <v>23</v>
      </c>
      <c r="B3" s="637" t="s">
        <v>24</v>
      </c>
      <c r="C3" s="637" t="s">
        <v>25</v>
      </c>
      <c r="D3" s="637" t="s">
        <v>26</v>
      </c>
      <c r="E3" s="638"/>
      <c r="F3" s="638"/>
      <c r="G3" s="639" t="s">
        <v>27</v>
      </c>
    </row>
    <row r="4" spans="1:7" ht="14.4">
      <c r="A4" s="640" t="s">
        <v>28</v>
      </c>
      <c r="B4" s="641"/>
      <c r="C4" s="640" t="s">
        <v>29</v>
      </c>
      <c r="D4" s="642"/>
      <c r="E4" s="640" t="s">
        <v>30</v>
      </c>
      <c r="F4" s="640" t="s">
        <v>31</v>
      </c>
      <c r="G4" s="640"/>
    </row>
    <row r="5" spans="1:7" ht="14.4">
      <c r="A5" s="640"/>
      <c r="B5" s="641"/>
      <c r="C5" s="640"/>
      <c r="D5" s="642"/>
      <c r="E5" s="640" t="s">
        <v>32</v>
      </c>
      <c r="F5" s="640" t="s">
        <v>33</v>
      </c>
      <c r="G5" s="640"/>
    </row>
    <row r="6" spans="1:7" ht="14.4">
      <c r="A6" s="640"/>
      <c r="B6" s="641"/>
      <c r="C6" s="640" t="s">
        <v>34</v>
      </c>
      <c r="D6" s="642"/>
      <c r="E6" s="640" t="s">
        <v>35</v>
      </c>
      <c r="F6" s="640" t="s">
        <v>36</v>
      </c>
      <c r="G6" s="640"/>
    </row>
    <row r="7" spans="1:7" ht="14.4">
      <c r="A7" s="640"/>
      <c r="B7" s="643"/>
      <c r="C7" s="640"/>
      <c r="D7" s="642"/>
      <c r="E7" s="640" t="s">
        <v>37</v>
      </c>
      <c r="F7" s="640" t="s">
        <v>38</v>
      </c>
      <c r="G7" s="640"/>
    </row>
    <row r="8" spans="1:7" ht="14.4">
      <c r="A8" s="640"/>
      <c r="B8" s="641"/>
      <c r="C8" s="640"/>
      <c r="D8" s="642"/>
      <c r="E8" s="640" t="s">
        <v>39</v>
      </c>
      <c r="F8" s="640" t="s">
        <v>40</v>
      </c>
      <c r="G8" s="640"/>
    </row>
    <row r="9" spans="1:7" ht="14.4">
      <c r="A9" s="640"/>
      <c r="B9" s="641"/>
      <c r="C9" s="640" t="s">
        <v>41</v>
      </c>
      <c r="D9" s="642"/>
      <c r="E9" s="640" t="s">
        <v>42</v>
      </c>
      <c r="F9" s="640" t="s">
        <v>43</v>
      </c>
      <c r="G9" s="640"/>
    </row>
    <row r="10" spans="1:7" ht="14.4">
      <c r="A10" s="640"/>
      <c r="B10" s="641"/>
      <c r="C10" s="640"/>
      <c r="D10" s="642"/>
      <c r="E10" s="640" t="s">
        <v>44</v>
      </c>
      <c r="F10" s="640" t="s">
        <v>45</v>
      </c>
      <c r="G10" s="640"/>
    </row>
    <row r="11" spans="1:7" ht="14.4">
      <c r="A11" s="640"/>
      <c r="B11" s="641"/>
      <c r="C11" s="640" t="s">
        <v>46</v>
      </c>
      <c r="D11" s="642"/>
      <c r="E11" s="640" t="s">
        <v>47</v>
      </c>
      <c r="F11" s="640" t="s">
        <v>48</v>
      </c>
      <c r="G11" s="640"/>
    </row>
    <row r="12" spans="1:7" ht="14.4">
      <c r="A12" s="640" t="s">
        <v>49</v>
      </c>
      <c r="B12" s="641"/>
      <c r="C12" s="640"/>
      <c r="D12" s="642"/>
      <c r="E12" s="640" t="s">
        <v>50</v>
      </c>
      <c r="F12" s="640" t="s">
        <v>51</v>
      </c>
      <c r="G12" s="640"/>
    </row>
    <row r="13" spans="1:7" ht="14.4">
      <c r="A13" s="640"/>
      <c r="B13" s="641"/>
      <c r="C13" s="640" t="s">
        <v>52</v>
      </c>
      <c r="D13" s="642"/>
      <c r="E13" s="640" t="s">
        <v>53</v>
      </c>
      <c r="F13" s="640" t="s">
        <v>54</v>
      </c>
      <c r="G13" s="640"/>
    </row>
    <row r="14" spans="1:7" ht="14.4">
      <c r="A14" s="640"/>
      <c r="B14" s="641"/>
      <c r="C14" s="640"/>
      <c r="D14" s="642"/>
      <c r="E14" s="640" t="s">
        <v>55</v>
      </c>
      <c r="F14" s="640" t="s">
        <v>56</v>
      </c>
      <c r="G14" s="640"/>
    </row>
    <row r="15" spans="1:7" ht="14.4">
      <c r="A15" s="640"/>
      <c r="B15" s="641"/>
      <c r="C15" s="640"/>
      <c r="D15" s="642"/>
      <c r="E15" s="640" t="s">
        <v>57</v>
      </c>
      <c r="F15" s="640" t="s">
        <v>58</v>
      </c>
      <c r="G15" s="640"/>
    </row>
    <row r="16" spans="1:7" ht="14.4">
      <c r="A16" s="640"/>
      <c r="B16" s="641"/>
      <c r="C16" s="640"/>
      <c r="D16" s="642"/>
      <c r="E16" s="640" t="s">
        <v>59</v>
      </c>
      <c r="F16" s="640" t="s">
        <v>60</v>
      </c>
      <c r="G16" s="644"/>
    </row>
    <row r="17" spans="1:7" ht="14.4">
      <c r="A17" s="640"/>
      <c r="B17" s="641"/>
      <c r="C17" s="640" t="s">
        <v>61</v>
      </c>
      <c r="D17" s="642"/>
      <c r="E17" s="640" t="s">
        <v>62</v>
      </c>
      <c r="F17" s="640" t="s">
        <v>63</v>
      </c>
      <c r="G17" s="640"/>
    </row>
    <row r="18" spans="1:7" ht="14.4">
      <c r="A18" s="640"/>
      <c r="B18" s="641"/>
      <c r="C18" s="640" t="s">
        <v>64</v>
      </c>
      <c r="D18" s="642"/>
      <c r="E18" s="640" t="s">
        <v>65</v>
      </c>
      <c r="F18" s="640" t="s">
        <v>66</v>
      </c>
      <c r="G18" s="640"/>
    </row>
    <row r="19" spans="1:7" ht="14.4">
      <c r="A19" s="640"/>
      <c r="B19" s="641"/>
      <c r="C19" s="640" t="s">
        <v>67</v>
      </c>
      <c r="D19" s="642"/>
      <c r="E19" s="640" t="s">
        <v>68</v>
      </c>
      <c r="F19" s="640" t="s">
        <v>69</v>
      </c>
      <c r="G19" s="640"/>
    </row>
    <row r="20" spans="1:7" ht="14.4">
      <c r="A20" s="640" t="s">
        <v>70</v>
      </c>
      <c r="B20" s="641"/>
      <c r="C20" s="640" t="s">
        <v>71</v>
      </c>
      <c r="D20" s="642"/>
      <c r="E20" s="640" t="s">
        <v>72</v>
      </c>
      <c r="F20" s="640" t="s">
        <v>73</v>
      </c>
      <c r="G20" s="645"/>
    </row>
    <row r="21" spans="1:7" ht="14.4">
      <c r="A21" s="640"/>
      <c r="B21" s="641"/>
      <c r="C21" s="640" t="s">
        <v>29</v>
      </c>
      <c r="D21" s="642"/>
      <c r="E21" s="640" t="s">
        <v>33</v>
      </c>
      <c r="F21" s="640" t="s">
        <v>30</v>
      </c>
      <c r="G21" s="640"/>
    </row>
    <row r="22" spans="1:7" ht="14.4">
      <c r="A22" s="640"/>
      <c r="B22" s="641"/>
      <c r="C22" s="640"/>
      <c r="D22" s="642"/>
      <c r="E22" s="640" t="s">
        <v>31</v>
      </c>
      <c r="F22" s="640" t="s">
        <v>74</v>
      </c>
      <c r="G22" s="640"/>
    </row>
    <row r="23" spans="1:7" ht="14.4">
      <c r="A23" s="640"/>
      <c r="B23" s="641"/>
      <c r="C23" s="640" t="s">
        <v>34</v>
      </c>
      <c r="D23" s="642"/>
      <c r="E23" s="640" t="s">
        <v>75</v>
      </c>
      <c r="F23" s="640" t="s">
        <v>76</v>
      </c>
      <c r="G23" s="640"/>
    </row>
    <row r="24" spans="1:7" ht="14.4">
      <c r="B24" s="641"/>
      <c r="C24" s="640"/>
      <c r="D24" s="642"/>
      <c r="E24" s="640" t="s">
        <v>77</v>
      </c>
      <c r="F24" s="640" t="s">
        <v>78</v>
      </c>
      <c r="G24" s="640"/>
    </row>
    <row r="25" spans="1:7" ht="14.4">
      <c r="A25" s="640"/>
      <c r="B25" s="643"/>
      <c r="C25" s="640"/>
      <c r="D25" s="642"/>
      <c r="E25" s="640" t="s">
        <v>79</v>
      </c>
      <c r="F25" s="640" t="s">
        <v>80</v>
      </c>
      <c r="G25" s="640"/>
    </row>
    <row r="26" spans="1:7" ht="14.4">
      <c r="B26" s="641"/>
      <c r="C26" s="640"/>
      <c r="D26" s="642"/>
      <c r="E26" s="640" t="s">
        <v>81</v>
      </c>
      <c r="F26" s="640" t="s">
        <v>82</v>
      </c>
      <c r="G26" s="640"/>
    </row>
    <row r="27" spans="1:7" ht="14.4">
      <c r="A27" s="640"/>
      <c r="B27" s="641"/>
      <c r="C27" s="640" t="s">
        <v>41</v>
      </c>
      <c r="D27" s="642"/>
      <c r="E27" s="640" t="s">
        <v>43</v>
      </c>
      <c r="F27" s="640" t="s">
        <v>44</v>
      </c>
      <c r="G27" s="640"/>
    </row>
    <row r="28" spans="1:7" ht="14.4">
      <c r="A28" s="640" t="s">
        <v>83</v>
      </c>
      <c r="B28" s="641"/>
      <c r="C28" s="640"/>
      <c r="D28" s="642"/>
      <c r="E28" s="640" t="s">
        <v>45</v>
      </c>
      <c r="F28" s="640" t="s">
        <v>42</v>
      </c>
      <c r="G28" s="640"/>
    </row>
    <row r="29" spans="1:7" ht="14.4">
      <c r="A29" s="640"/>
      <c r="B29" s="641"/>
      <c r="C29" s="640" t="s">
        <v>46</v>
      </c>
      <c r="D29" s="642"/>
      <c r="E29" s="640" t="s">
        <v>48</v>
      </c>
      <c r="F29" s="640" t="s">
        <v>50</v>
      </c>
      <c r="G29" s="640"/>
    </row>
    <row r="30" spans="1:7" ht="14.4">
      <c r="A30" s="640"/>
      <c r="B30" s="641"/>
      <c r="C30" s="640"/>
      <c r="D30" s="642"/>
      <c r="E30" s="640" t="s">
        <v>51</v>
      </c>
      <c r="F30" s="640" t="s">
        <v>47</v>
      </c>
      <c r="G30" s="640"/>
    </row>
    <row r="31" spans="1:7" ht="14.4">
      <c r="A31" s="640"/>
      <c r="B31" s="641"/>
      <c r="C31" s="640" t="s">
        <v>52</v>
      </c>
      <c r="D31" s="642"/>
      <c r="E31" s="646" t="s">
        <v>84</v>
      </c>
      <c r="F31" s="640"/>
      <c r="G31" s="640"/>
    </row>
    <row r="32" spans="1:7" ht="14.4">
      <c r="A32" s="640"/>
      <c r="B32" s="641"/>
      <c r="C32" s="640"/>
      <c r="D32" s="642"/>
      <c r="E32" s="646" t="s">
        <v>84</v>
      </c>
      <c r="F32" s="640"/>
      <c r="G32" s="645"/>
    </row>
    <row r="33" spans="1:7" ht="14.4">
      <c r="A33" s="640"/>
      <c r="B33" s="641"/>
      <c r="C33" s="640" t="s">
        <v>61</v>
      </c>
      <c r="D33" s="642"/>
      <c r="E33" s="640" t="s">
        <v>63</v>
      </c>
      <c r="F33" s="640" t="s">
        <v>85</v>
      </c>
      <c r="G33" s="640"/>
    </row>
    <row r="34" spans="1:7" ht="14.4">
      <c r="B34" s="641"/>
      <c r="C34" s="640" t="s">
        <v>64</v>
      </c>
      <c r="D34" s="642"/>
      <c r="E34" s="640" t="s">
        <v>66</v>
      </c>
      <c r="F34" s="640" t="s">
        <v>86</v>
      </c>
      <c r="G34" s="640"/>
    </row>
    <row r="35" spans="1:7" ht="14.4">
      <c r="A35" s="640"/>
      <c r="B35" s="641"/>
      <c r="C35" s="640" t="s">
        <v>67</v>
      </c>
      <c r="D35" s="642"/>
      <c r="E35" s="640" t="s">
        <v>69</v>
      </c>
      <c r="F35" s="640" t="s">
        <v>87</v>
      </c>
      <c r="G35" s="640"/>
    </row>
    <row r="36" spans="1:7" ht="14.4">
      <c r="A36" s="640" t="s">
        <v>88</v>
      </c>
      <c r="B36" s="641"/>
      <c r="C36" s="640" t="s">
        <v>71</v>
      </c>
      <c r="D36" s="642"/>
      <c r="E36" s="640" t="s">
        <v>73</v>
      </c>
      <c r="F36" s="640" t="s">
        <v>89</v>
      </c>
      <c r="G36" s="645"/>
    </row>
    <row r="37" spans="1:7" ht="14.4">
      <c r="A37" s="640"/>
      <c r="B37" s="643"/>
      <c r="C37" s="640" t="s">
        <v>90</v>
      </c>
      <c r="D37" s="642"/>
      <c r="E37" s="646"/>
      <c r="F37" s="647"/>
      <c r="G37" s="640"/>
    </row>
    <row r="38" spans="1:7" ht="14.4">
      <c r="A38" s="640"/>
      <c r="B38" s="643"/>
      <c r="C38" s="640" t="s">
        <v>90</v>
      </c>
      <c r="D38" s="642"/>
      <c r="E38" s="646"/>
      <c r="F38" s="647"/>
      <c r="G38" s="640"/>
    </row>
    <row r="39" spans="1:7" ht="14.4">
      <c r="A39" s="640"/>
      <c r="B39" s="643"/>
      <c r="C39" s="640" t="s">
        <v>29</v>
      </c>
      <c r="D39" s="642"/>
      <c r="E39" s="640" t="s">
        <v>74</v>
      </c>
      <c r="F39" s="640" t="s">
        <v>33</v>
      </c>
      <c r="G39" s="640"/>
    </row>
    <row r="40" spans="1:7" ht="14.4">
      <c r="A40" s="640"/>
      <c r="B40" s="641"/>
      <c r="C40" s="640"/>
      <c r="D40" s="642"/>
      <c r="E40" s="640" t="s">
        <v>30</v>
      </c>
      <c r="F40" s="640" t="s">
        <v>32</v>
      </c>
      <c r="G40" s="640"/>
    </row>
    <row r="41" spans="1:7" ht="14.4">
      <c r="A41" s="640"/>
      <c r="B41" s="641"/>
      <c r="C41" s="640" t="s">
        <v>34</v>
      </c>
      <c r="D41" s="642"/>
      <c r="E41" s="646" t="s">
        <v>84</v>
      </c>
      <c r="F41" s="647"/>
      <c r="G41" s="640"/>
    </row>
    <row r="42" spans="1:7" ht="14.4">
      <c r="A42" s="647"/>
      <c r="B42" s="641"/>
      <c r="C42" s="640"/>
      <c r="D42" s="642"/>
      <c r="E42" s="646" t="s">
        <v>84</v>
      </c>
      <c r="G42" s="640"/>
    </row>
    <row r="43" spans="1:7" ht="14.4">
      <c r="A43" s="648"/>
      <c r="B43" s="641"/>
      <c r="C43" s="640" t="s">
        <v>91</v>
      </c>
      <c r="D43" s="642"/>
      <c r="E43" s="646"/>
      <c r="F43" s="640"/>
      <c r="G43" s="640"/>
    </row>
    <row r="44" spans="1:7" ht="14.4">
      <c r="A44" s="640" t="s">
        <v>92</v>
      </c>
      <c r="B44" s="641"/>
      <c r="C44" s="640" t="s">
        <v>41</v>
      </c>
      <c r="D44" s="642"/>
      <c r="E44" s="640" t="s">
        <v>44</v>
      </c>
      <c r="F44" s="640" t="s">
        <v>42</v>
      </c>
      <c r="G44" s="640"/>
    </row>
    <row r="45" spans="1:7" ht="14.4">
      <c r="A45" s="640"/>
      <c r="B45" s="641"/>
      <c r="C45" s="640"/>
      <c r="D45" s="642"/>
      <c r="E45" s="640" t="s">
        <v>43</v>
      </c>
      <c r="F45" s="640" t="s">
        <v>45</v>
      </c>
      <c r="G45" s="640"/>
    </row>
    <row r="46" spans="1:7" ht="14.4">
      <c r="A46" s="640"/>
      <c r="B46" s="641"/>
      <c r="C46" s="640" t="s">
        <v>46</v>
      </c>
      <c r="D46" s="642"/>
      <c r="E46" s="640" t="s">
        <v>50</v>
      </c>
      <c r="F46" s="640" t="s">
        <v>47</v>
      </c>
      <c r="G46" s="640"/>
    </row>
    <row r="47" spans="1:7" ht="14.4">
      <c r="A47" s="640"/>
      <c r="B47" s="641"/>
      <c r="C47" s="640"/>
      <c r="D47" s="642"/>
      <c r="E47" s="640" t="s">
        <v>48</v>
      </c>
      <c r="F47" s="640" t="s">
        <v>51</v>
      </c>
      <c r="G47" s="640"/>
    </row>
    <row r="48" spans="1:7" ht="14.4">
      <c r="A48" s="640"/>
      <c r="B48" s="641"/>
      <c r="C48" s="640" t="s">
        <v>52</v>
      </c>
      <c r="D48" s="642"/>
      <c r="E48" s="646" t="s">
        <v>93</v>
      </c>
      <c r="F48" s="640"/>
      <c r="G48" s="640"/>
    </row>
    <row r="49" spans="1:7" ht="14.4">
      <c r="A49" s="640"/>
      <c r="B49" s="641"/>
      <c r="C49" s="640" t="s">
        <v>61</v>
      </c>
      <c r="D49" s="642"/>
      <c r="E49" s="640" t="s">
        <v>85</v>
      </c>
      <c r="F49" s="640" t="s">
        <v>62</v>
      </c>
      <c r="G49" s="640"/>
    </row>
    <row r="50" spans="1:7" ht="14.4">
      <c r="A50" s="640"/>
      <c r="B50" s="644"/>
      <c r="C50" s="640" t="s">
        <v>64</v>
      </c>
      <c r="D50" s="642"/>
      <c r="E50" s="640" t="s">
        <v>86</v>
      </c>
      <c r="F50" s="640" t="s">
        <v>65</v>
      </c>
      <c r="G50" s="640"/>
    </row>
    <row r="51" spans="1:7" ht="14.4">
      <c r="A51" s="640"/>
      <c r="B51" s="641"/>
      <c r="C51" s="640" t="s">
        <v>67</v>
      </c>
      <c r="D51" s="642"/>
      <c r="E51" s="640" t="s">
        <v>87</v>
      </c>
      <c r="F51" s="640" t="s">
        <v>68</v>
      </c>
      <c r="G51" s="640"/>
    </row>
    <row r="52" spans="1:7" ht="14.4">
      <c r="A52" s="640" t="s">
        <v>94</v>
      </c>
      <c r="B52" s="641"/>
      <c r="C52" s="640" t="s">
        <v>71</v>
      </c>
      <c r="D52" s="642"/>
      <c r="E52" s="640" t="s">
        <v>89</v>
      </c>
      <c r="F52" s="640" t="s">
        <v>72</v>
      </c>
      <c r="G52" s="645"/>
    </row>
    <row r="53" spans="1:7" ht="14.4">
      <c r="A53" s="640"/>
      <c r="B53" s="641"/>
      <c r="C53" s="640" t="s">
        <v>29</v>
      </c>
      <c r="D53" s="642"/>
      <c r="E53" s="640" t="s">
        <v>32</v>
      </c>
      <c r="F53" s="640" t="s">
        <v>74</v>
      </c>
      <c r="G53" s="640"/>
    </row>
    <row r="54" spans="1:7" ht="14.4">
      <c r="A54" s="640"/>
      <c r="B54" s="641"/>
      <c r="C54" s="640"/>
      <c r="D54" s="642"/>
      <c r="E54" s="640" t="s">
        <v>33</v>
      </c>
      <c r="F54" s="640" t="s">
        <v>31</v>
      </c>
      <c r="G54" s="640"/>
    </row>
    <row r="55" spans="1:7" ht="14.4">
      <c r="A55" s="640"/>
      <c r="B55" s="641"/>
      <c r="C55" s="640" t="s">
        <v>95</v>
      </c>
      <c r="D55" s="642"/>
      <c r="E55" s="646" t="s">
        <v>93</v>
      </c>
      <c r="F55" s="647"/>
      <c r="G55" s="640"/>
    </row>
    <row r="56" spans="1:7" ht="14.4">
      <c r="A56" s="640"/>
      <c r="B56" s="641"/>
      <c r="C56" s="640" t="s">
        <v>91</v>
      </c>
      <c r="D56" s="642"/>
      <c r="E56" s="649"/>
      <c r="F56" s="647"/>
      <c r="G56" s="640"/>
    </row>
    <row r="57" spans="1:7" ht="14.4">
      <c r="A57" s="647"/>
      <c r="B57" s="641"/>
      <c r="C57" s="640" t="s">
        <v>91</v>
      </c>
      <c r="D57" s="642"/>
      <c r="E57" s="650"/>
      <c r="F57" s="647"/>
      <c r="G57" s="640"/>
    </row>
    <row r="58" spans="1:7" ht="14.4">
      <c r="B58" s="641"/>
      <c r="C58" s="640" t="s">
        <v>90</v>
      </c>
      <c r="D58" s="642"/>
      <c r="E58" s="646"/>
      <c r="G58" s="640"/>
    </row>
    <row r="59" spans="1:7" ht="14.4">
      <c r="A59" s="640"/>
      <c r="B59" s="641"/>
      <c r="C59" s="640" t="s">
        <v>29</v>
      </c>
      <c r="D59" s="642"/>
      <c r="E59" s="640" t="s">
        <v>74</v>
      </c>
      <c r="F59" s="640" t="s">
        <v>30</v>
      </c>
      <c r="G59" s="640"/>
    </row>
    <row r="60" spans="1:7" ht="14.4">
      <c r="A60" s="640" t="s">
        <v>96</v>
      </c>
      <c r="B60" s="641"/>
      <c r="C60" s="640"/>
      <c r="D60" s="642"/>
      <c r="E60" s="640" t="s">
        <v>31</v>
      </c>
      <c r="F60" s="640" t="s">
        <v>32</v>
      </c>
      <c r="G60" s="640"/>
    </row>
    <row r="61" spans="1:7" ht="14.4">
      <c r="B61" s="644"/>
      <c r="C61" s="640" t="s">
        <v>91</v>
      </c>
      <c r="D61" s="642"/>
      <c r="E61" s="649"/>
      <c r="F61" s="647"/>
      <c r="G61" s="640"/>
    </row>
    <row r="62" spans="1:7" ht="14.4">
      <c r="A62" s="640"/>
      <c r="B62" s="641"/>
      <c r="C62" s="647"/>
      <c r="D62" s="651"/>
      <c r="E62" s="652"/>
      <c r="F62" s="647"/>
      <c r="G62" s="640"/>
    </row>
    <row r="63" spans="1:7" ht="14.4">
      <c r="A63" s="640"/>
      <c r="B63" s="641"/>
      <c r="C63" s="647"/>
      <c r="D63" s="651"/>
      <c r="E63" s="652"/>
      <c r="F63" s="647"/>
      <c r="G63" s="640"/>
    </row>
    <row r="64" spans="1:7" ht="14.4">
      <c r="A64" s="640"/>
      <c r="B64" s="641"/>
      <c r="C64" s="647"/>
      <c r="D64" s="651"/>
      <c r="E64" s="652"/>
      <c r="G64" s="640"/>
    </row>
    <row r="65" spans="1:7" ht="14.4">
      <c r="A65" s="640"/>
      <c r="B65" s="641"/>
      <c r="C65" s="647"/>
      <c r="D65" s="642"/>
      <c r="E65" s="652"/>
      <c r="F65" s="653"/>
      <c r="G65" s="640"/>
    </row>
    <row r="66" spans="1:7" ht="14.4">
      <c r="A66" s="640"/>
      <c r="B66" s="641"/>
      <c r="C66" s="647"/>
      <c r="D66" s="651"/>
      <c r="E66" s="652"/>
      <c r="F66" s="653"/>
      <c r="G66" s="640"/>
    </row>
    <row r="67" spans="1:7" ht="14.4">
      <c r="A67" s="640"/>
      <c r="B67" s="641"/>
      <c r="C67" s="647"/>
      <c r="D67" s="651"/>
      <c r="E67" s="652"/>
      <c r="F67" s="647"/>
      <c r="G67" s="640"/>
    </row>
    <row r="68" spans="1:7" ht="14.4">
      <c r="A68" s="647"/>
      <c r="B68" s="641"/>
      <c r="C68" s="652"/>
      <c r="D68" s="654"/>
      <c r="E68" s="654"/>
      <c r="G68" s="640"/>
    </row>
    <row r="69" spans="1:7" ht="14.4">
      <c r="A69" s="648"/>
      <c r="B69" s="641"/>
      <c r="C69" s="647"/>
      <c r="D69" s="642"/>
      <c r="E69" s="653"/>
      <c r="F69" s="653"/>
      <c r="G69" s="640"/>
    </row>
    <row r="70" spans="1:7" ht="14.4">
      <c r="A70" s="652"/>
      <c r="B70" s="652"/>
      <c r="C70" s="652"/>
      <c r="D70" s="652"/>
      <c r="E70" s="652"/>
      <c r="F70" s="647"/>
      <c r="G70" s="640"/>
    </row>
    <row r="71" spans="1:7" ht="14.4">
      <c r="A71" s="655"/>
      <c r="B71" s="654"/>
      <c r="C71" s="654"/>
      <c r="D71" s="654"/>
      <c r="E71" s="654"/>
      <c r="G71" s="640"/>
    </row>
    <row r="72" spans="1:7" ht="14.4">
      <c r="A72" s="640"/>
      <c r="B72" s="641"/>
      <c r="C72" s="640"/>
      <c r="D72" s="640"/>
      <c r="E72" s="640"/>
      <c r="F72" s="640"/>
      <c r="G72" s="640"/>
    </row>
    <row r="73" spans="1:7" ht="14.4">
      <c r="A73" s="640"/>
      <c r="B73" s="641"/>
      <c r="C73" s="640"/>
      <c r="D73" s="640"/>
      <c r="E73" s="640"/>
      <c r="F73" s="640"/>
      <c r="G73" s="640"/>
    </row>
    <row r="74" spans="1:7" ht="14.4">
      <c r="A74" s="640"/>
      <c r="B74" s="641"/>
      <c r="C74" s="640"/>
      <c r="D74" s="640"/>
      <c r="E74" s="640"/>
      <c r="F74" s="640"/>
      <c r="G74" s="640"/>
    </row>
    <row r="75" spans="1:7" ht="14.4">
      <c r="A75" s="640"/>
      <c r="B75" s="641"/>
      <c r="C75" s="640"/>
      <c r="D75" s="640"/>
      <c r="E75" s="640"/>
      <c r="F75" s="640"/>
      <c r="G75" s="640"/>
    </row>
    <row r="76" spans="1:7" ht="14.4">
      <c r="A76" s="640"/>
      <c r="B76" s="641"/>
      <c r="C76" s="640"/>
      <c r="D76" s="640"/>
      <c r="E76" s="640"/>
      <c r="F76" s="640"/>
      <c r="G76" s="640"/>
    </row>
    <row r="77" spans="1:7" ht="14.4">
      <c r="A77" s="640"/>
      <c r="B77" s="641"/>
      <c r="C77" s="640"/>
      <c r="D77" s="640"/>
      <c r="E77" s="640"/>
      <c r="F77" s="640"/>
      <c r="G77" s="640"/>
    </row>
    <row r="78" spans="1:7" ht="14.4">
      <c r="A78" s="640"/>
      <c r="B78" s="641"/>
      <c r="C78" s="640"/>
      <c r="D78" s="640"/>
      <c r="E78" s="640"/>
      <c r="F78" s="640"/>
      <c r="G78" s="640"/>
    </row>
    <row r="79" spans="1:7" ht="14.4">
      <c r="A79" s="640"/>
      <c r="B79" s="641"/>
      <c r="C79" s="640"/>
      <c r="D79" s="640"/>
      <c r="E79" s="640"/>
      <c r="F79" s="640"/>
      <c r="G79" s="640"/>
    </row>
    <row r="80" spans="1:7" ht="14.4">
      <c r="A80" s="640"/>
      <c r="B80" s="641"/>
      <c r="C80" s="640"/>
      <c r="D80" s="640"/>
      <c r="E80" s="640"/>
      <c r="F80" s="640"/>
      <c r="G80" s="640"/>
    </row>
    <row r="81" spans="1:7" ht="14.4">
      <c r="A81" s="640"/>
      <c r="B81" s="641"/>
      <c r="C81" s="640"/>
      <c r="D81" s="640"/>
      <c r="E81" s="640"/>
      <c r="F81" s="640"/>
      <c r="G81" s="640"/>
    </row>
    <row r="82" spans="1:7" ht="14.4">
      <c r="A82" s="640"/>
      <c r="B82" s="641"/>
      <c r="C82" s="640"/>
      <c r="D82" s="640"/>
      <c r="E82" s="640"/>
      <c r="F82" s="640"/>
      <c r="G82" s="640"/>
    </row>
    <row r="83" spans="1:7" ht="14.4">
      <c r="A83" s="640"/>
      <c r="B83" s="641"/>
      <c r="C83" s="640"/>
      <c r="D83" s="640"/>
      <c r="E83" s="640"/>
      <c r="F83" s="640"/>
      <c r="G83" s="640"/>
    </row>
    <row r="84" spans="1:7" ht="14.4">
      <c r="A84" s="640"/>
      <c r="B84" s="641"/>
      <c r="C84" s="640"/>
      <c r="D84" s="640"/>
      <c r="E84" s="640"/>
      <c r="F84" s="640"/>
      <c r="G84" s="640"/>
    </row>
    <row r="85" spans="1:7" ht="14.4">
      <c r="A85" s="640"/>
      <c r="B85" s="641"/>
      <c r="C85" s="640"/>
      <c r="D85" s="640"/>
      <c r="E85" s="640"/>
      <c r="F85" s="640"/>
      <c r="G85" s="640"/>
    </row>
    <row r="86" spans="1:7" ht="14.4">
      <c r="A86" s="640"/>
      <c r="B86" s="641"/>
      <c r="C86" s="640"/>
      <c r="D86" s="640"/>
      <c r="E86" s="640"/>
      <c r="F86" s="640"/>
      <c r="G86" s="640"/>
    </row>
    <row r="87" spans="1:7" ht="14.4">
      <c r="A87" s="640"/>
      <c r="B87" s="641"/>
      <c r="C87" s="640"/>
      <c r="D87" s="640"/>
      <c r="E87" s="640"/>
      <c r="F87" s="640"/>
      <c r="G87" s="640"/>
    </row>
    <row r="88" spans="1:7" ht="14.4">
      <c r="A88" s="640"/>
      <c r="B88" s="641"/>
      <c r="C88" s="640"/>
      <c r="D88" s="640"/>
      <c r="E88" s="640"/>
      <c r="F88" s="640"/>
      <c r="G88" s="640"/>
    </row>
    <row r="89" spans="1:7" ht="14.4">
      <c r="A89" s="640"/>
      <c r="B89" s="641"/>
      <c r="C89" s="640"/>
      <c r="D89" s="640"/>
      <c r="E89" s="640"/>
      <c r="F89" s="640"/>
      <c r="G89" s="640"/>
    </row>
    <row r="90" spans="1:7" ht="14.4">
      <c r="A90" s="640"/>
      <c r="B90" s="641"/>
      <c r="C90" s="640"/>
      <c r="D90" s="640"/>
      <c r="E90" s="640"/>
      <c r="F90" s="640"/>
      <c r="G90" s="640"/>
    </row>
    <row r="91" spans="1:7" ht="14.4">
      <c r="A91" s="640"/>
      <c r="B91" s="641"/>
      <c r="C91" s="640"/>
      <c r="D91" s="640"/>
      <c r="E91" s="640"/>
      <c r="F91" s="640"/>
      <c r="G91" s="640"/>
    </row>
    <row r="92" spans="1:7" ht="14.4">
      <c r="A92" s="640"/>
      <c r="B92" s="641"/>
      <c r="C92" s="640"/>
      <c r="D92" s="640"/>
      <c r="E92" s="640"/>
      <c r="F92" s="640"/>
      <c r="G92" s="640"/>
    </row>
    <row r="93" spans="1:7" ht="14.4">
      <c r="A93" s="640"/>
      <c r="B93" s="641"/>
      <c r="C93" s="640"/>
      <c r="D93" s="640"/>
      <c r="E93" s="640"/>
      <c r="F93" s="640"/>
      <c r="G93" s="640"/>
    </row>
    <row r="94" spans="1:7" ht="14.4">
      <c r="A94" s="640"/>
      <c r="B94" s="641"/>
      <c r="C94" s="640"/>
      <c r="D94" s="640"/>
      <c r="E94" s="640"/>
      <c r="F94" s="640"/>
      <c r="G94" s="640"/>
    </row>
    <row r="95" spans="1:7" ht="14.4">
      <c r="A95" s="640"/>
      <c r="B95" s="641"/>
      <c r="C95" s="640"/>
      <c r="D95" s="640"/>
      <c r="E95" s="640"/>
      <c r="F95" s="640"/>
      <c r="G95" s="640"/>
    </row>
    <row r="96" spans="1:7" ht="14.4">
      <c r="A96" s="640"/>
      <c r="B96" s="641"/>
      <c r="C96" s="640"/>
      <c r="D96" s="640"/>
      <c r="E96" s="640"/>
      <c r="F96" s="640"/>
      <c r="G96" s="640"/>
    </row>
    <row r="97" spans="1:7" ht="14.4">
      <c r="A97" s="640"/>
      <c r="B97" s="641"/>
      <c r="C97" s="640"/>
      <c r="D97" s="640"/>
      <c r="E97" s="640"/>
      <c r="F97" s="640"/>
      <c r="G97" s="640"/>
    </row>
    <row r="98" spans="1:7" ht="14.4">
      <c r="A98" s="640"/>
      <c r="B98" s="641"/>
      <c r="C98" s="640"/>
      <c r="D98" s="640"/>
      <c r="E98" s="640"/>
      <c r="F98" s="640"/>
      <c r="G98" s="640"/>
    </row>
    <row r="99" spans="1:7" ht="14.4">
      <c r="A99" s="640"/>
      <c r="B99" s="641"/>
      <c r="C99" s="640"/>
      <c r="D99" s="640"/>
      <c r="E99" s="640"/>
      <c r="F99" s="640"/>
      <c r="G99" s="640"/>
    </row>
    <row r="100" spans="1:7" ht="14.4">
      <c r="A100" s="640"/>
      <c r="B100" s="641"/>
      <c r="C100" s="640"/>
      <c r="D100" s="640"/>
      <c r="E100" s="640"/>
      <c r="F100" s="640"/>
      <c r="G100" s="640"/>
    </row>
    <row r="101" spans="1:7" ht="14.4">
      <c r="A101" s="640"/>
      <c r="B101" s="641"/>
      <c r="C101" s="640"/>
      <c r="D101" s="640"/>
      <c r="E101" s="640"/>
      <c r="F101" s="640"/>
      <c r="G101" s="640"/>
    </row>
    <row r="102" spans="1:7" ht="14.4">
      <c r="A102" s="640"/>
      <c r="B102" s="641"/>
      <c r="C102" s="640"/>
      <c r="D102" s="640"/>
      <c r="E102" s="640"/>
      <c r="F102" s="640"/>
      <c r="G102" s="640"/>
    </row>
    <row r="103" spans="1:7" ht="14.4">
      <c r="A103" s="640"/>
      <c r="B103" s="641"/>
      <c r="C103" s="640"/>
      <c r="D103" s="640"/>
      <c r="E103" s="640"/>
      <c r="F103" s="640"/>
      <c r="G103" s="640"/>
    </row>
    <row r="104" spans="1:7" ht="14.4">
      <c r="A104" s="640"/>
      <c r="B104" s="641"/>
      <c r="C104" s="640"/>
      <c r="D104" s="640"/>
      <c r="E104" s="640"/>
      <c r="F104" s="640"/>
      <c r="G104" s="640"/>
    </row>
    <row r="105" spans="1:7" ht="14.4">
      <c r="A105" s="640"/>
      <c r="B105" s="641"/>
      <c r="C105" s="640"/>
      <c r="D105" s="640"/>
      <c r="E105" s="640"/>
      <c r="F105" s="640"/>
      <c r="G105" s="640"/>
    </row>
    <row r="106" spans="1:7" ht="14.4">
      <c r="A106" s="640"/>
      <c r="B106" s="641"/>
      <c r="C106" s="640"/>
      <c r="D106" s="640"/>
      <c r="E106" s="640"/>
      <c r="F106" s="640"/>
      <c r="G106" s="640"/>
    </row>
    <row r="107" spans="1:7" ht="14.4">
      <c r="A107" s="640"/>
      <c r="B107" s="641"/>
      <c r="C107" s="640"/>
      <c r="D107" s="640"/>
      <c r="E107" s="640"/>
      <c r="F107" s="640"/>
      <c r="G107" s="640"/>
    </row>
    <row r="108" spans="1:7" ht="14.4">
      <c r="A108" s="640"/>
      <c r="B108" s="641"/>
      <c r="C108" s="640"/>
      <c r="D108" s="640"/>
      <c r="E108" s="640"/>
      <c r="F108" s="640"/>
      <c r="G108" s="640"/>
    </row>
    <row r="109" spans="1:7" ht="14.4">
      <c r="A109" s="640"/>
      <c r="B109" s="641"/>
      <c r="C109" s="640"/>
      <c r="D109" s="640"/>
      <c r="E109" s="640"/>
      <c r="F109" s="640"/>
      <c r="G109" s="640"/>
    </row>
    <row r="110" spans="1:7" ht="14.4">
      <c r="A110" s="640"/>
      <c r="B110" s="641"/>
      <c r="C110" s="640"/>
      <c r="D110" s="640"/>
      <c r="E110" s="640"/>
      <c r="F110" s="640"/>
      <c r="G110" s="640"/>
    </row>
    <row r="111" spans="1:7" ht="14.4">
      <c r="A111" s="640"/>
      <c r="B111" s="641"/>
      <c r="C111" s="640"/>
      <c r="D111" s="640"/>
      <c r="E111" s="640"/>
      <c r="F111" s="640"/>
      <c r="G111" s="640"/>
    </row>
    <row r="112" spans="1:7" ht="14.4">
      <c r="A112" s="640"/>
      <c r="B112" s="641"/>
      <c r="C112" s="640"/>
      <c r="D112" s="640"/>
      <c r="E112" s="640"/>
      <c r="F112" s="640"/>
      <c r="G112" s="640"/>
    </row>
    <row r="113" spans="1:7" ht="14.4">
      <c r="A113" s="640"/>
      <c r="B113" s="641"/>
      <c r="C113" s="640"/>
      <c r="D113" s="640"/>
      <c r="E113" s="640"/>
      <c r="F113" s="640"/>
      <c r="G113" s="640"/>
    </row>
    <row r="114" spans="1:7" ht="14.4">
      <c r="A114" s="640"/>
      <c r="B114" s="641"/>
      <c r="C114" s="640"/>
      <c r="D114" s="640"/>
      <c r="E114" s="640"/>
      <c r="F114" s="640"/>
      <c r="G114" s="640"/>
    </row>
    <row r="115" spans="1:7" ht="14.4">
      <c r="A115" s="640"/>
      <c r="B115" s="641"/>
      <c r="C115" s="640"/>
      <c r="D115" s="640"/>
      <c r="E115" s="640"/>
      <c r="F115" s="640"/>
      <c r="G115" s="640"/>
    </row>
    <row r="116" spans="1:7" ht="14.4">
      <c r="A116" s="640"/>
      <c r="B116" s="641"/>
      <c r="C116" s="640"/>
      <c r="D116" s="640"/>
      <c r="E116" s="640"/>
      <c r="F116" s="640"/>
      <c r="G116" s="640"/>
    </row>
    <row r="117" spans="1:7" ht="14.4">
      <c r="A117" s="640"/>
      <c r="B117" s="641"/>
      <c r="C117" s="640"/>
      <c r="D117" s="640"/>
      <c r="E117" s="640"/>
      <c r="F117" s="640"/>
      <c r="G117" s="640"/>
    </row>
    <row r="118" spans="1:7" ht="14.4">
      <c r="A118" s="640"/>
      <c r="B118" s="641"/>
      <c r="C118" s="640"/>
      <c r="D118" s="640"/>
      <c r="E118" s="640"/>
      <c r="F118" s="640"/>
      <c r="G118" s="640"/>
    </row>
    <row r="119" spans="1:7" ht="14.4">
      <c r="A119" s="640"/>
      <c r="B119" s="641"/>
      <c r="C119" s="640"/>
      <c r="D119" s="640"/>
      <c r="E119" s="640"/>
      <c r="F119" s="640"/>
      <c r="G119" s="640"/>
    </row>
    <row r="120" spans="1:7" ht="14.4">
      <c r="A120" s="640"/>
      <c r="B120" s="641"/>
      <c r="C120" s="640"/>
      <c r="D120" s="640"/>
      <c r="E120" s="640"/>
      <c r="F120" s="640"/>
      <c r="G120" s="640"/>
    </row>
    <row r="121" spans="1:7" ht="14.4">
      <c r="A121" s="640"/>
      <c r="B121" s="641"/>
      <c r="C121" s="640"/>
      <c r="D121" s="640"/>
      <c r="E121" s="640"/>
      <c r="F121" s="640"/>
      <c r="G121" s="640"/>
    </row>
    <row r="122" spans="1:7" ht="14.4">
      <c r="A122" s="640"/>
      <c r="B122" s="641"/>
      <c r="C122" s="640"/>
      <c r="D122" s="640"/>
      <c r="E122" s="640"/>
      <c r="F122" s="640"/>
      <c r="G122" s="640"/>
    </row>
    <row r="123" spans="1:7" ht="14.4">
      <c r="A123" s="640"/>
      <c r="B123" s="641"/>
      <c r="C123" s="640"/>
      <c r="D123" s="640"/>
      <c r="E123" s="640"/>
      <c r="F123" s="640"/>
      <c r="G123" s="640"/>
    </row>
    <row r="124" spans="1:7" ht="14.4">
      <c r="A124" s="640"/>
      <c r="B124" s="641"/>
      <c r="C124" s="640"/>
      <c r="D124" s="640"/>
      <c r="E124" s="640"/>
      <c r="F124" s="640"/>
      <c r="G124" s="640"/>
    </row>
    <row r="125" spans="1:7" ht="14.4">
      <c r="A125" s="640"/>
      <c r="B125" s="641"/>
      <c r="C125" s="640"/>
      <c r="D125" s="640"/>
      <c r="E125" s="640"/>
      <c r="F125" s="640"/>
      <c r="G125" s="640"/>
    </row>
    <row r="126" spans="1:7" ht="14.4">
      <c r="A126" s="640"/>
      <c r="B126" s="641"/>
      <c r="C126" s="640"/>
      <c r="D126" s="640"/>
      <c r="E126" s="640"/>
      <c r="F126" s="640"/>
      <c r="G126" s="640"/>
    </row>
    <row r="127" spans="1:7" ht="14.4">
      <c r="A127" s="640"/>
      <c r="B127" s="641"/>
      <c r="C127" s="640"/>
      <c r="D127" s="640"/>
      <c r="E127" s="640"/>
      <c r="F127" s="640"/>
      <c r="G127" s="640"/>
    </row>
    <row r="128" spans="1:7" ht="14.4">
      <c r="A128" s="640"/>
      <c r="B128" s="641"/>
      <c r="C128" s="640"/>
      <c r="D128" s="640"/>
      <c r="E128" s="640"/>
      <c r="F128" s="640"/>
      <c r="G128" s="640"/>
    </row>
    <row r="129" spans="1:7" ht="14.4">
      <c r="A129" s="640"/>
      <c r="B129" s="641"/>
      <c r="C129" s="640"/>
      <c r="D129" s="640"/>
      <c r="E129" s="640"/>
      <c r="F129" s="640"/>
      <c r="G129" s="640"/>
    </row>
    <row r="130" spans="1:7" ht="14.4">
      <c r="A130" s="640"/>
      <c r="B130" s="641"/>
      <c r="C130" s="640"/>
      <c r="D130" s="640"/>
      <c r="E130" s="640"/>
      <c r="F130" s="640"/>
      <c r="G130" s="640"/>
    </row>
    <row r="131" spans="1:7" ht="14.4">
      <c r="A131" s="640"/>
      <c r="B131" s="641"/>
      <c r="C131" s="640"/>
      <c r="D131" s="640"/>
      <c r="E131" s="640"/>
      <c r="F131" s="640"/>
      <c r="G131" s="640"/>
    </row>
    <row r="132" spans="1:7" ht="14.4">
      <c r="A132" s="640"/>
      <c r="B132" s="656"/>
      <c r="C132" s="640"/>
      <c r="D132" s="657"/>
      <c r="E132" s="640"/>
      <c r="F132" s="640"/>
      <c r="G132" s="640"/>
    </row>
    <row r="133" spans="1:7" ht="14.4">
      <c r="A133" s="640"/>
      <c r="B133" s="641"/>
      <c r="C133" s="640"/>
      <c r="D133" s="640"/>
      <c r="E133" s="640"/>
      <c r="F133" s="640"/>
      <c r="G133" s="640"/>
    </row>
    <row r="134" spans="1:7" ht="14.4">
      <c r="A134" s="640"/>
      <c r="B134" s="641"/>
      <c r="C134" s="640"/>
      <c r="D134" s="640"/>
      <c r="E134" s="640"/>
      <c r="F134" s="640"/>
      <c r="G134" s="640"/>
    </row>
    <row r="135" spans="1:7" ht="14.4">
      <c r="A135" s="640"/>
      <c r="B135" s="641"/>
      <c r="C135" s="640"/>
      <c r="D135" s="640"/>
      <c r="E135" s="640"/>
      <c r="F135" s="640"/>
      <c r="G135" s="640"/>
    </row>
    <row r="136" spans="1:7" ht="14.4">
      <c r="A136" s="640"/>
      <c r="B136" s="641"/>
      <c r="C136" s="640"/>
      <c r="D136" s="640"/>
      <c r="E136" s="640"/>
      <c r="F136" s="640"/>
      <c r="G136" s="640"/>
    </row>
    <row r="137" spans="1:7" ht="14.4">
      <c r="A137" s="640"/>
      <c r="B137" s="641"/>
      <c r="C137" s="640"/>
      <c r="D137" s="640"/>
      <c r="E137" s="640"/>
      <c r="F137" s="640"/>
      <c r="G137" s="640"/>
    </row>
    <row r="138" spans="1:7" ht="14.4">
      <c r="A138" s="640"/>
      <c r="B138" s="641"/>
      <c r="C138" s="640"/>
      <c r="D138" s="640"/>
      <c r="E138" s="640"/>
      <c r="F138" s="640"/>
      <c r="G138" s="640"/>
    </row>
    <row r="139" spans="1:7" ht="14.4">
      <c r="A139" s="640"/>
      <c r="B139" s="641"/>
      <c r="C139" s="640"/>
      <c r="D139" s="640"/>
      <c r="E139" s="640"/>
      <c r="F139" s="640"/>
      <c r="G139" s="640"/>
    </row>
    <row r="140" spans="1:7" ht="14.4">
      <c r="A140" s="640"/>
      <c r="B140" s="641"/>
      <c r="C140" s="640"/>
      <c r="D140" s="640"/>
      <c r="E140" s="640"/>
      <c r="F140" s="640"/>
      <c r="G140" s="640"/>
    </row>
    <row r="141" spans="1:7" ht="14.4">
      <c r="A141" s="640"/>
      <c r="B141" s="641"/>
      <c r="C141" s="640"/>
      <c r="D141" s="640"/>
      <c r="E141" s="640"/>
      <c r="F141" s="640"/>
      <c r="G141" s="640"/>
    </row>
    <row r="142" spans="1:7" ht="14.4">
      <c r="A142" s="640"/>
      <c r="B142" s="641"/>
      <c r="C142" s="640"/>
      <c r="D142" s="640"/>
      <c r="E142" s="640"/>
      <c r="F142" s="640"/>
      <c r="G142" s="640"/>
    </row>
    <row r="143" spans="1:7" ht="14.4">
      <c r="A143" s="640"/>
      <c r="B143" s="641"/>
      <c r="C143" s="640"/>
      <c r="D143" s="640"/>
      <c r="E143" s="640"/>
      <c r="F143" s="640"/>
      <c r="G143" s="640"/>
    </row>
    <row r="144" spans="1:7" ht="14.4">
      <c r="A144" s="640"/>
      <c r="B144" s="641"/>
      <c r="C144" s="640"/>
      <c r="D144" s="640"/>
      <c r="E144" s="640"/>
      <c r="F144" s="640"/>
      <c r="G144" s="640"/>
    </row>
    <row r="145" spans="1:7" ht="14.4">
      <c r="A145" s="640"/>
      <c r="B145" s="641"/>
      <c r="C145" s="640"/>
      <c r="D145" s="640"/>
      <c r="E145" s="640"/>
      <c r="F145" s="640"/>
      <c r="G145" s="640"/>
    </row>
    <row r="146" spans="1:7" ht="14.4">
      <c r="A146" s="640"/>
      <c r="B146" s="641"/>
      <c r="C146" s="640"/>
      <c r="D146" s="640"/>
      <c r="E146" s="640"/>
      <c r="F146" s="640"/>
      <c r="G146" s="640"/>
    </row>
    <row r="147" spans="1:7" ht="14.4">
      <c r="A147" s="640"/>
      <c r="B147" s="641"/>
      <c r="C147" s="640"/>
      <c r="D147" s="640"/>
      <c r="E147" s="640"/>
      <c r="F147" s="640"/>
      <c r="G147" s="640"/>
    </row>
    <row r="148" spans="1:7" ht="14.4">
      <c r="A148" s="640"/>
      <c r="B148" s="656"/>
      <c r="C148" s="640"/>
      <c r="D148" s="640"/>
      <c r="E148" s="640"/>
      <c r="F148" s="640"/>
      <c r="G148" s="640"/>
    </row>
    <row r="149" spans="1:7" ht="14.4">
      <c r="A149" s="640"/>
      <c r="B149" s="641"/>
      <c r="C149" s="640"/>
      <c r="D149" s="640"/>
      <c r="E149" s="640"/>
      <c r="F149" s="640"/>
      <c r="G149" s="640"/>
    </row>
    <row r="150" spans="1:7" ht="14.4">
      <c r="A150" s="640"/>
      <c r="B150" s="641"/>
      <c r="C150" s="640"/>
      <c r="D150" s="640"/>
      <c r="E150" s="640"/>
      <c r="F150" s="640"/>
      <c r="G150" s="640"/>
    </row>
    <row r="151" spans="1:7" ht="14.4">
      <c r="A151" s="640"/>
      <c r="B151" s="641"/>
      <c r="C151" s="640"/>
      <c r="D151" s="640"/>
      <c r="E151" s="640"/>
      <c r="F151" s="640"/>
      <c r="G151" s="640"/>
    </row>
    <row r="152" spans="1:7" ht="14.4">
      <c r="A152" s="640"/>
      <c r="B152" s="641"/>
      <c r="C152" s="640"/>
      <c r="D152" s="640"/>
      <c r="E152" s="640"/>
      <c r="F152" s="640"/>
      <c r="G152" s="640"/>
    </row>
    <row r="153" spans="1:7" ht="14.4">
      <c r="A153" s="640"/>
      <c r="B153" s="641"/>
      <c r="C153" s="640"/>
      <c r="D153" s="640"/>
      <c r="E153" s="640"/>
      <c r="F153" s="640"/>
      <c r="G153" s="640"/>
    </row>
    <row r="154" spans="1:7" ht="14.4">
      <c r="A154" s="640"/>
      <c r="B154" s="641"/>
      <c r="C154" s="640"/>
      <c r="D154" s="640"/>
      <c r="E154" s="640"/>
      <c r="F154" s="640"/>
      <c r="G154" s="640"/>
    </row>
    <row r="155" spans="1:7" ht="14.4">
      <c r="A155" s="640"/>
      <c r="B155" s="640"/>
      <c r="C155" s="640"/>
      <c r="D155" s="640"/>
      <c r="E155" s="640"/>
      <c r="F155" s="640"/>
      <c r="G155" s="640"/>
    </row>
    <row r="156" spans="1:7" ht="14.4">
      <c r="A156" s="640"/>
      <c r="B156" s="640"/>
      <c r="C156" s="640"/>
      <c r="D156" s="640"/>
      <c r="E156" s="640"/>
      <c r="F156" s="640"/>
      <c r="G156" s="640"/>
    </row>
    <row r="157" spans="1:7" ht="14.4">
      <c r="A157" s="640"/>
      <c r="B157" s="640"/>
      <c r="C157" s="640"/>
      <c r="D157" s="640"/>
      <c r="E157" s="640"/>
      <c r="F157" s="640"/>
      <c r="G157" s="640"/>
    </row>
    <row r="158" spans="1:7" ht="14.4">
      <c r="A158" s="640"/>
      <c r="B158" s="640"/>
      <c r="C158" s="640"/>
      <c r="D158" s="640"/>
      <c r="E158" s="640"/>
      <c r="F158" s="640"/>
      <c r="G158" s="640"/>
    </row>
    <row r="159" spans="1:7" ht="14.4">
      <c r="A159" s="640"/>
      <c r="B159" s="640"/>
      <c r="C159" s="640"/>
      <c r="D159" s="640"/>
      <c r="E159" s="640"/>
      <c r="F159" s="640"/>
      <c r="G159" s="640"/>
    </row>
    <row r="160" spans="1:7" ht="14.4">
      <c r="A160" s="640"/>
      <c r="B160" s="640"/>
      <c r="C160" s="640"/>
      <c r="D160" s="640"/>
      <c r="E160" s="640"/>
      <c r="F160" s="640"/>
      <c r="G160" s="640"/>
    </row>
    <row r="161" spans="1:7" ht="14.4">
      <c r="A161" s="640"/>
      <c r="B161" s="640"/>
      <c r="C161" s="640"/>
      <c r="D161" s="640"/>
      <c r="E161" s="640"/>
      <c r="F161" s="640"/>
      <c r="G161" s="640"/>
    </row>
    <row r="162" spans="1:7" ht="14.4">
      <c r="A162" s="640"/>
      <c r="B162" s="640"/>
      <c r="C162" s="640"/>
      <c r="D162" s="640"/>
      <c r="E162" s="640"/>
      <c r="F162" s="640"/>
      <c r="G162" s="640"/>
    </row>
    <row r="163" spans="1:7" ht="14.4">
      <c r="A163" s="640"/>
      <c r="B163" s="640"/>
      <c r="C163" s="640"/>
      <c r="D163" s="640"/>
      <c r="E163" s="640"/>
      <c r="F163" s="640"/>
      <c r="G163" s="640"/>
    </row>
    <row r="164" spans="1:7" ht="14.4">
      <c r="A164" s="640"/>
      <c r="B164" s="640"/>
      <c r="C164" s="640"/>
      <c r="D164" s="640"/>
      <c r="E164" s="640"/>
      <c r="F164" s="640"/>
      <c r="G164" s="640"/>
    </row>
    <row r="165" spans="1:7" ht="14.4">
      <c r="A165" s="640"/>
      <c r="B165" s="640"/>
      <c r="C165" s="640"/>
      <c r="D165" s="640"/>
      <c r="E165" s="640"/>
      <c r="F165" s="640"/>
      <c r="G165" s="640"/>
    </row>
    <row r="166" spans="1:7" ht="14.4">
      <c r="A166" s="640"/>
      <c r="B166" s="640"/>
      <c r="C166" s="640"/>
      <c r="D166" s="640"/>
      <c r="E166" s="640"/>
      <c r="F166" s="640"/>
      <c r="G166" s="640"/>
    </row>
    <row r="167" spans="1:7" ht="14.4">
      <c r="A167" s="640"/>
      <c r="B167" s="640"/>
      <c r="C167" s="640"/>
      <c r="D167" s="640"/>
      <c r="E167" s="640"/>
      <c r="F167" s="640"/>
      <c r="G167" s="640"/>
    </row>
    <row r="168" spans="1:7" ht="14.4">
      <c r="A168" s="640"/>
      <c r="B168" s="640"/>
      <c r="C168" s="640"/>
      <c r="D168" s="640"/>
      <c r="E168" s="640"/>
      <c r="F168" s="640"/>
      <c r="G168" s="640"/>
    </row>
    <row r="169" spans="1:7" ht="14.4">
      <c r="A169" s="640"/>
      <c r="B169" s="640"/>
      <c r="C169" s="640"/>
      <c r="D169" s="640"/>
      <c r="E169" s="640"/>
      <c r="F169" s="640"/>
      <c r="G169" s="640"/>
    </row>
    <row r="170" spans="1:7" ht="14.4">
      <c r="A170" s="640"/>
      <c r="B170" s="640"/>
      <c r="C170" s="640"/>
      <c r="D170" s="657"/>
      <c r="E170" s="640"/>
      <c r="F170" s="640"/>
      <c r="G170" s="640"/>
    </row>
    <row r="171" spans="1:7" ht="14.4">
      <c r="A171" s="640"/>
      <c r="B171" s="640"/>
      <c r="C171" s="640"/>
      <c r="D171" s="640"/>
      <c r="E171" s="640"/>
      <c r="F171" s="640"/>
      <c r="G171" s="640"/>
    </row>
    <row r="172" spans="1:7" ht="14.4">
      <c r="A172" s="640"/>
      <c r="B172" s="640"/>
      <c r="C172" s="640"/>
      <c r="D172" s="640"/>
      <c r="E172" s="640"/>
      <c r="F172" s="640"/>
      <c r="G172" s="640"/>
    </row>
    <row r="173" spans="1:7" ht="14.4">
      <c r="A173" s="640"/>
      <c r="B173" s="640"/>
      <c r="C173" s="640"/>
      <c r="D173" s="640"/>
      <c r="E173" s="640"/>
      <c r="F173" s="640"/>
      <c r="G173" s="640"/>
    </row>
    <row r="174" spans="1:7" ht="14.4">
      <c r="A174" s="640"/>
      <c r="B174" s="640"/>
      <c r="C174" s="640"/>
      <c r="D174" s="640"/>
      <c r="E174" s="640"/>
      <c r="F174" s="640"/>
      <c r="G174" s="640"/>
    </row>
    <row r="175" spans="1:7" ht="14.4">
      <c r="A175" s="640"/>
      <c r="B175" s="640"/>
      <c r="C175" s="640"/>
      <c r="D175" s="640"/>
      <c r="E175" s="640"/>
      <c r="F175" s="640"/>
      <c r="G175" s="640"/>
    </row>
    <row r="176" spans="1:7" ht="14.4">
      <c r="A176" s="640"/>
      <c r="B176" s="640"/>
      <c r="C176" s="640"/>
      <c r="D176" s="640"/>
      <c r="E176" s="640"/>
      <c r="F176" s="640"/>
      <c r="G176" s="640"/>
    </row>
    <row r="177" spans="1:7" ht="14.4">
      <c r="A177" s="640"/>
      <c r="B177" s="640"/>
      <c r="C177" s="640"/>
      <c r="D177" s="640"/>
      <c r="E177" s="640"/>
      <c r="F177" s="640"/>
      <c r="G177" s="640"/>
    </row>
    <row r="178" spans="1:7" ht="14.4">
      <c r="A178" s="640"/>
      <c r="B178" s="640"/>
      <c r="C178" s="640"/>
      <c r="D178" s="640"/>
      <c r="E178" s="640"/>
      <c r="F178" s="640"/>
      <c r="G178" s="640"/>
    </row>
    <row r="179" spans="1:7" ht="14.4">
      <c r="A179" s="640"/>
      <c r="B179" s="640"/>
      <c r="C179" s="640"/>
      <c r="D179" s="640"/>
      <c r="E179" s="640"/>
      <c r="F179" s="640"/>
      <c r="G179" s="640"/>
    </row>
    <row r="180" spans="1:7" ht="14.4">
      <c r="A180" s="640"/>
      <c r="B180" s="640"/>
      <c r="C180" s="640"/>
      <c r="D180" s="640"/>
      <c r="E180" s="640"/>
      <c r="F180" s="640"/>
      <c r="G180" s="640"/>
    </row>
    <row r="181" spans="1:7" ht="14.4">
      <c r="A181" s="640"/>
      <c r="B181" s="640"/>
      <c r="C181" s="640"/>
      <c r="D181" s="640"/>
      <c r="E181" s="640"/>
      <c r="F181" s="640"/>
      <c r="G181" s="640"/>
    </row>
    <row r="182" spans="1:7" ht="14.4">
      <c r="A182" s="640"/>
      <c r="B182" s="640"/>
      <c r="C182" s="640"/>
      <c r="D182" s="640"/>
      <c r="E182" s="640"/>
      <c r="F182" s="640"/>
      <c r="G182" s="640"/>
    </row>
    <row r="183" spans="1:7" ht="14.4">
      <c r="A183" s="640"/>
      <c r="B183" s="640"/>
      <c r="C183" s="640"/>
      <c r="D183" s="640"/>
      <c r="E183" s="640"/>
      <c r="F183" s="640"/>
      <c r="G183" s="640"/>
    </row>
    <row r="184" spans="1:7" ht="14.4">
      <c r="A184" s="640"/>
      <c r="B184" s="640"/>
      <c r="C184" s="640"/>
      <c r="D184" s="640"/>
      <c r="E184" s="640"/>
      <c r="F184" s="640"/>
      <c r="G184" s="640"/>
    </row>
    <row r="185" spans="1:7" ht="14.4">
      <c r="A185" s="640"/>
      <c r="B185" s="640"/>
      <c r="C185" s="640"/>
      <c r="D185" s="640"/>
      <c r="E185" s="640"/>
      <c r="F185" s="640"/>
      <c r="G185" s="640"/>
    </row>
    <row r="186" spans="1:7" ht="14.4">
      <c r="A186" s="640"/>
      <c r="B186" s="640"/>
      <c r="C186" s="640"/>
      <c r="D186" s="640"/>
      <c r="E186" s="640"/>
      <c r="F186" s="640"/>
      <c r="G186" s="640"/>
    </row>
    <row r="187" spans="1:7" ht="14.4">
      <c r="A187" s="640"/>
      <c r="B187" s="640"/>
      <c r="C187" s="640"/>
      <c r="D187" s="640"/>
      <c r="E187" s="640"/>
      <c r="F187" s="640"/>
      <c r="G187" s="640"/>
    </row>
    <row r="188" spans="1:7" ht="14.4">
      <c r="A188" s="640"/>
      <c r="B188" s="640"/>
      <c r="C188" s="640"/>
      <c r="D188" s="640"/>
      <c r="E188" s="640"/>
      <c r="F188" s="640"/>
      <c r="G188" s="640"/>
    </row>
    <row r="189" spans="1:7" ht="14.4">
      <c r="A189" s="640"/>
      <c r="B189" s="640"/>
      <c r="C189" s="640"/>
      <c r="D189" s="640"/>
      <c r="E189" s="640"/>
      <c r="F189" s="640"/>
      <c r="G189" s="640"/>
    </row>
    <row r="190" spans="1:7" ht="14.4">
      <c r="A190" s="640"/>
      <c r="B190" s="640"/>
      <c r="C190" s="640"/>
      <c r="D190" s="640"/>
      <c r="E190" s="640"/>
      <c r="F190" s="640"/>
      <c r="G190" s="640"/>
    </row>
    <row r="191" spans="1:7" ht="14.4">
      <c r="A191" s="640"/>
      <c r="B191" s="640"/>
      <c r="C191" s="640"/>
      <c r="D191" s="657"/>
      <c r="E191" s="640"/>
      <c r="F191" s="640"/>
      <c r="G191" s="640"/>
    </row>
    <row r="192" spans="1:7" ht="14.4">
      <c r="A192" s="640"/>
      <c r="B192" s="640"/>
      <c r="C192" s="640"/>
      <c r="D192" s="640"/>
      <c r="E192" s="640"/>
      <c r="F192" s="640"/>
      <c r="G192" s="640"/>
    </row>
    <row r="193" spans="1:7" ht="14.4">
      <c r="A193" s="640"/>
      <c r="B193" s="640"/>
      <c r="C193" s="640"/>
      <c r="D193" s="640"/>
      <c r="E193" s="640"/>
      <c r="F193" s="640"/>
      <c r="G193" s="640"/>
    </row>
    <row r="194" spans="1:7" ht="14.4">
      <c r="A194" s="640"/>
      <c r="B194" s="640"/>
      <c r="C194" s="640"/>
      <c r="D194" s="640"/>
      <c r="E194" s="640"/>
      <c r="F194" s="640"/>
      <c r="G194" s="640"/>
    </row>
    <row r="195" spans="1:7" ht="14.4">
      <c r="A195" s="640"/>
      <c r="B195" s="640"/>
      <c r="C195" s="640"/>
      <c r="D195" s="640"/>
      <c r="E195" s="640"/>
      <c r="F195" s="640"/>
      <c r="G195" s="640"/>
    </row>
    <row r="196" spans="1:7" ht="14.4">
      <c r="A196" s="640"/>
      <c r="B196" s="640"/>
      <c r="C196" s="640"/>
      <c r="D196" s="640"/>
      <c r="E196" s="640"/>
      <c r="F196" s="640"/>
      <c r="G196" s="640"/>
    </row>
    <row r="197" spans="1:7" ht="14.4">
      <c r="A197" s="640"/>
      <c r="B197" s="640"/>
      <c r="C197" s="640"/>
      <c r="D197" s="640"/>
      <c r="E197" s="640"/>
      <c r="F197" s="640"/>
      <c r="G197" s="640"/>
    </row>
    <row r="198" spans="1:7" ht="14.4">
      <c r="A198" s="640"/>
      <c r="B198" s="640"/>
      <c r="C198" s="640"/>
      <c r="D198" s="640"/>
      <c r="E198" s="640"/>
      <c r="F198" s="640"/>
      <c r="G198" s="640"/>
    </row>
    <row r="199" spans="1:7" ht="14.4">
      <c r="A199" s="640"/>
      <c r="B199" s="640"/>
      <c r="C199" s="640"/>
      <c r="D199" s="640"/>
      <c r="E199" s="640"/>
      <c r="F199" s="640"/>
      <c r="G199" s="640"/>
    </row>
    <row r="200" spans="1:7" ht="14.4">
      <c r="A200" s="640"/>
      <c r="B200" s="640"/>
      <c r="C200" s="640"/>
      <c r="D200" s="657"/>
      <c r="E200" s="640"/>
      <c r="F200" s="640"/>
      <c r="G200" s="640"/>
    </row>
    <row r="201" spans="1:7" ht="14.4">
      <c r="A201" s="640"/>
      <c r="B201" s="640"/>
      <c r="C201" s="640"/>
      <c r="D201" s="640"/>
      <c r="E201" s="640"/>
      <c r="F201" s="640"/>
      <c r="G201" s="640"/>
    </row>
  </sheetData>
  <mergeCells count="1">
    <mergeCell ref="A2:G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6">
    <tabColor indexed="19"/>
    <pageSetUpPr fitToPage="1"/>
  </sheetPr>
  <dimension ref="A1:U47"/>
  <sheetViews>
    <sheetView showGridLines="0" showZeros="0" workbookViewId="0">
      <selection activeCell="D27" sqref="D27"/>
    </sheetView>
  </sheetViews>
  <sheetFormatPr defaultColWidth="9" defaultRowHeight="13.2"/>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5.109375" customWidth="1"/>
    <col min="18" max="18" width="1.6640625" style="8" customWidth="1"/>
    <col min="19" max="19" width="9.109375"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383</v>
      </c>
      <c r="L1" s="269"/>
      <c r="M1" s="207"/>
      <c r="N1" s="267"/>
      <c r="O1" s="267" t="s">
        <v>98</v>
      </c>
      <c r="P1" s="267"/>
      <c r="Q1" s="265"/>
      <c r="R1" s="267"/>
    </row>
    <row r="2" spans="1:21">
      <c r="A2" s="17" t="s">
        <v>99</v>
      </c>
      <c r="B2" s="17"/>
      <c r="C2" s="17"/>
      <c r="D2" s="19"/>
      <c r="E2" s="19">
        <f>Altalanos!$B$8</f>
        <v>0</v>
      </c>
      <c r="F2" s="17"/>
      <c r="G2" s="20"/>
      <c r="H2" s="272"/>
      <c r="I2" s="272"/>
      <c r="J2" s="273"/>
      <c r="K2" s="209" t="s">
        <v>384</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166</v>
      </c>
      <c r="F5" s="279" t="s">
        <v>167</v>
      </c>
      <c r="G5" s="279" t="s">
        <v>114</v>
      </c>
      <c r="H5" s="279"/>
      <c r="I5" s="279" t="s">
        <v>115</v>
      </c>
      <c r="J5" s="279"/>
      <c r="K5" s="196" t="s">
        <v>169</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(2)'!$A$7:$M$32,12))</f>
        <v/>
      </c>
      <c r="C7" s="47" t="str">
        <f>IF($E7="","",VLOOKUP($E7,'1Q ELO (2)'!$A$7:$M$32,13))</f>
        <v/>
      </c>
      <c r="D7" s="293" t="str">
        <f>IF($E7="","",VLOOKUP($E7,'1Q ELO (2)'!$A$7:$M$32,5))</f>
        <v/>
      </c>
      <c r="E7" s="48"/>
      <c r="F7" s="93" t="str">
        <f>UPPER(IF($E7="","",VLOOKUP($E7,'1Q ELO (2)'!$A$7:$M$32,2)))</f>
        <v/>
      </c>
      <c r="G7" s="93" t="str">
        <f>IF($E7="","",VLOOKUP($E7,'1Q ELO (2)'!$A$7:$M$32,3))</f>
        <v/>
      </c>
      <c r="H7" s="93"/>
      <c r="I7" s="93" t="str">
        <f>IF($E7="","",VLOOKUP($E7,'1Q ELO (2)'!$A$7:$M$32,4))</f>
        <v/>
      </c>
      <c r="J7" s="351"/>
      <c r="K7" s="300"/>
      <c r="L7" s="300"/>
      <c r="M7" s="300"/>
      <c r="N7" s="300"/>
      <c r="O7" s="352"/>
      <c r="P7" s="62"/>
      <c r="Q7" s="118"/>
      <c r="R7" s="119"/>
      <c r="S7" s="56"/>
      <c r="U7" s="57" t="e">
        <f>#REF!</f>
        <v>#REF!</v>
      </c>
    </row>
    <row r="8" spans="1:21" s="5" customFormat="1" ht="9.6" customHeight="1">
      <c r="A8" s="302"/>
      <c r="B8" s="589"/>
      <c r="C8" s="64"/>
      <c r="D8" s="65"/>
      <c r="E8" s="64"/>
      <c r="F8" s="353"/>
      <c r="G8" s="353"/>
      <c r="H8" s="354"/>
      <c r="I8" s="375"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(2)'!$A$7:$M$32,12))</f>
        <v/>
      </c>
      <c r="C9" s="47" t="str">
        <f>IF($E9="","",VLOOKUP($E9,'1Q ELO (2)'!$A$7:$M$32,13))</f>
        <v/>
      </c>
      <c r="D9" s="293" t="str">
        <f>IF($E9="","",VLOOKUP($E9,'1Q ELO (2)'!$A$7:$M$32,5))</f>
        <v/>
      </c>
      <c r="E9" s="48"/>
      <c r="F9" s="77" t="str">
        <f>UPPER(IF($E9="","",VLOOKUP($E9,'1Q ELO (2)'!$A$7:$M$32,2)))</f>
        <v/>
      </c>
      <c r="G9" s="77" t="str">
        <f>IF($E9="","",VLOOKUP($E9,'1Q ELO (2)'!$A$7:$M$32,3))</f>
        <v/>
      </c>
      <c r="H9" s="77"/>
      <c r="I9" s="77" t="str">
        <f>IF($E9="","",VLOOKUP($E9,'1Q ELO (2)'!$A$7:$M$32,4))</f>
        <v/>
      </c>
      <c r="J9" s="355"/>
      <c r="K9" s="300"/>
      <c r="L9" s="356"/>
      <c r="M9" s="300"/>
      <c r="N9" s="300"/>
      <c r="O9" s="352"/>
      <c r="P9" s="62"/>
      <c r="Q9" s="118"/>
      <c r="R9" s="119"/>
      <c r="S9" s="56"/>
      <c r="U9" s="63" t="e">
        <f>#REF!</f>
        <v>#REF!</v>
      </c>
    </row>
    <row r="10" spans="1:21" s="5" customFormat="1" ht="9.6" customHeight="1">
      <c r="A10" s="302"/>
      <c r="B10" s="589" t="str">
        <f>IF($E10="","",VLOOKUP($E10,'1Q ELO (2)'!$A$7:$M$32,12))</f>
        <v/>
      </c>
      <c r="C10" s="64"/>
      <c r="D10" s="65"/>
      <c r="E10" s="84"/>
      <c r="F10" s="353"/>
      <c r="G10" s="353"/>
      <c r="H10" s="354"/>
      <c r="I10" s="353"/>
      <c r="J10" s="357"/>
      <c r="K10" s="590"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(2)'!$A$7:$M$32,12))</f>
        <v/>
      </c>
      <c r="C11" s="47" t="str">
        <f>IF($E11="","",VLOOKUP($E11,'1Q ELO (2)'!$A$7:$M$32,13))</f>
        <v/>
      </c>
      <c r="D11" s="293" t="str">
        <f>IF($E11="","",VLOOKUP($E11,'1Q ELO (2)'!$A$7:$M$32,5))</f>
        <v/>
      </c>
      <c r="E11" s="48"/>
      <c r="F11" s="77" t="str">
        <f>UPPER(IF($E11="","",VLOOKUP($E11,'1Q ELO (2)'!$A$7:$M$32,2)))</f>
        <v/>
      </c>
      <c r="G11" s="77" t="str">
        <f>IF($E11="","",VLOOKUP($E11,'1Q ELO (2)'!$A$7:$M$32,3))</f>
        <v/>
      </c>
      <c r="H11" s="77"/>
      <c r="I11" s="77" t="str">
        <f>IF($E11="","",VLOOKUP($E11,'1Q ELO (2)'!$A$7:$M$32,4))</f>
        <v/>
      </c>
      <c r="J11" s="351"/>
      <c r="K11" s="300"/>
      <c r="L11" s="358"/>
      <c r="M11" s="300"/>
      <c r="N11" s="297"/>
      <c r="O11" s="297"/>
      <c r="P11" s="297"/>
      <c r="Q11" s="118"/>
      <c r="R11" s="119"/>
      <c r="S11" s="56"/>
      <c r="U11" s="63" t="e">
        <f>#REF!</f>
        <v>#REF!</v>
      </c>
    </row>
    <row r="12" spans="1:21" s="5" customFormat="1" ht="9.6" customHeight="1">
      <c r="A12" s="302"/>
      <c r="B12" s="589" t="str">
        <f>IF($E12="","",VLOOKUP($E12,'1Q ELO (2)'!$A$7:$M$32,12))</f>
        <v/>
      </c>
      <c r="C12" s="64"/>
      <c r="D12" s="65"/>
      <c r="E12" s="84"/>
      <c r="F12" s="353"/>
      <c r="G12" s="353"/>
      <c r="H12" s="354"/>
      <c r="I12" s="590" t="s">
        <v>173</v>
      </c>
      <c r="J12" s="301"/>
      <c r="K12" s="295" t="str">
        <f>UPPER(IF(OR(J12="a",J12="as"),F11,IF(OR(J12="b",J12="bs"),F13,)))</f>
        <v/>
      </c>
      <c r="L12" s="359"/>
      <c r="M12" s="300"/>
      <c r="N12" s="297"/>
      <c r="O12" s="297"/>
      <c r="P12" s="297"/>
      <c r="Q12" s="118"/>
      <c r="R12" s="119"/>
      <c r="S12" s="56"/>
      <c r="U12" s="63" t="e">
        <f>#REF!</f>
        <v>#REF!</v>
      </c>
    </row>
    <row r="13" spans="1:21" s="5" customFormat="1" ht="9.6" customHeight="1">
      <c r="A13" s="302">
        <v>4</v>
      </c>
      <c r="B13" s="47" t="str">
        <f>IF($E13="","",VLOOKUP($E13,'1Q ELO (2)'!$A$7:$M$32,12))</f>
        <v/>
      </c>
      <c r="C13" s="47" t="str">
        <f>IF($E13="","",VLOOKUP($E13,'1Q ELO (2)'!$A$7:$M$32,13))</f>
        <v/>
      </c>
      <c r="D13" s="293" t="str">
        <f>IF($E13="","",VLOOKUP($E13,'1Q ELO (2)'!$A$7:$M$32,5))</f>
        <v/>
      </c>
      <c r="E13" s="48"/>
      <c r="F13" s="77" t="str">
        <f>UPPER(IF($E13="","",VLOOKUP($E13,'1Q ELO (2)'!$A$7:$M$32,2)))</f>
        <v/>
      </c>
      <c r="G13" s="77" t="str">
        <f>IF($E13="","",VLOOKUP($E13,'1Q ELO (2)'!$A$7:$M$32,3))</f>
        <v/>
      </c>
      <c r="H13" s="77"/>
      <c r="I13" s="77" t="str">
        <f>IF($E13="","",VLOOKUP($E13,'1Q ELO (2)'!$A$7:$M$32,4))</f>
        <v/>
      </c>
      <c r="J13" s="360"/>
      <c r="K13" s="300"/>
      <c r="L13" s="300"/>
      <c r="M13" s="300"/>
      <c r="N13" s="297"/>
      <c r="O13" s="297"/>
      <c r="P13" s="297"/>
      <c r="Q13" s="118"/>
      <c r="R13" s="119"/>
      <c r="S13" s="56"/>
      <c r="U13" s="63" t="e">
        <f>#REF!</f>
        <v>#REF!</v>
      </c>
    </row>
    <row r="14" spans="1:21" s="5" customFormat="1" ht="9.6" customHeight="1">
      <c r="A14" s="302"/>
      <c r="B14" s="59" t="str">
        <f>IF($E14="","",VLOOKUP($E14,'1Q ELO (2)'!$A$7:$M$32,12))</f>
        <v/>
      </c>
      <c r="C14" s="64"/>
      <c r="D14" s="65"/>
      <c r="E14" s="84"/>
      <c r="F14" s="353"/>
      <c r="G14" s="353"/>
      <c r="H14" s="354"/>
      <c r="I14" s="353"/>
      <c r="J14" s="357"/>
      <c r="K14" s="300"/>
      <c r="L14" s="300"/>
      <c r="M14" s="87"/>
      <c r="N14" s="591"/>
      <c r="O14" s="300"/>
      <c r="P14" s="297"/>
      <c r="Q14" s="118"/>
      <c r="R14" s="119"/>
      <c r="S14" s="56"/>
      <c r="U14" s="63" t="e">
        <f>#REF!</f>
        <v>#REF!</v>
      </c>
    </row>
    <row r="15" spans="1:21" s="5" customFormat="1" ht="9.6" customHeight="1">
      <c r="A15" s="309">
        <v>5</v>
      </c>
      <c r="B15" s="47" t="str">
        <f>IF($E15="","",VLOOKUP($E15,'1Q ELO (2)'!$A$7:$M$32,12))</f>
        <v/>
      </c>
      <c r="C15" s="47" t="str">
        <f>IF($E15="","",VLOOKUP($E15,'1Q ELO (2)'!$A$7:$M$32,13))</f>
        <v/>
      </c>
      <c r="D15" s="293" t="str">
        <f>IF($E15="","",VLOOKUP($E15,'1Q ELO (2)'!$A$7:$M$32,5))</f>
        <v/>
      </c>
      <c r="E15" s="592"/>
      <c r="F15" s="93" t="str">
        <f>UPPER(IF($E15="","",VLOOKUP($E15,'1Q ELO (2)'!$A$7:$M$32,2)))</f>
        <v/>
      </c>
      <c r="G15" s="93" t="str">
        <f>IF($E15="","",VLOOKUP($E15,'1Q ELO (2)'!$A$7:$M$32,3))</f>
        <v/>
      </c>
      <c r="H15" s="93"/>
      <c r="I15" s="93" t="str">
        <f>IF($E15="","",VLOOKUP($E15,'1Q ELO (2)'!$A$7:$M$32,4))</f>
        <v/>
      </c>
      <c r="J15" s="593"/>
      <c r="K15" s="300"/>
      <c r="L15" s="300"/>
      <c r="M15" s="300"/>
      <c r="N15" s="297"/>
      <c r="O15" s="300"/>
      <c r="P15" s="297"/>
      <c r="Q15" s="118"/>
      <c r="R15" s="119"/>
      <c r="S15" s="56"/>
      <c r="U15" s="63" t="e">
        <f>#REF!</f>
        <v>#REF!</v>
      </c>
    </row>
    <row r="16" spans="1:21" s="5" customFormat="1" ht="9.6" customHeight="1">
      <c r="A16" s="302"/>
      <c r="B16" s="59" t="str">
        <f>IF($E16="","",VLOOKUP($E16,'1Q ELO (2)'!$A$7:$M$32,12))</f>
        <v/>
      </c>
      <c r="C16" s="64"/>
      <c r="D16" s="65"/>
      <c r="E16" s="84"/>
      <c r="F16" s="353"/>
      <c r="G16" s="353"/>
      <c r="H16" s="354"/>
      <c r="I16" s="590"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(2)'!$A$7:$M$32,12))</f>
        <v/>
      </c>
      <c r="C17" s="47" t="str">
        <f>IF($E17="","",VLOOKUP($E17,'1Q ELO (2)'!$A$7:$M$32,13))</f>
        <v/>
      </c>
      <c r="D17" s="293" t="str">
        <f>IF($E17="","",VLOOKUP($E17,'1Q ELO (2)'!$A$7:$M$32,5))</f>
        <v/>
      </c>
      <c r="E17" s="48"/>
      <c r="F17" s="77" t="str">
        <f>UPPER(IF($E17="","",VLOOKUP($E17,'1Q ELO (2)'!$A$7:$M$32,2)))</f>
        <v/>
      </c>
      <c r="G17" s="77" t="str">
        <f>IF($E17="","",VLOOKUP($E17,'1Q ELO (2)'!$A$7:$M$32,3))</f>
        <v/>
      </c>
      <c r="H17" s="77"/>
      <c r="I17" s="77" t="str">
        <f>IF($E17="","",VLOOKUP($E17,'1Q ELO (2)'!$A$7:$M$32,4))</f>
        <v/>
      </c>
      <c r="J17" s="355"/>
      <c r="K17" s="300"/>
      <c r="L17" s="356"/>
      <c r="M17" s="300"/>
      <c r="N17" s="297"/>
      <c r="O17" s="297"/>
      <c r="P17" s="297"/>
      <c r="Q17" s="118"/>
      <c r="R17" s="119"/>
      <c r="S17" s="56"/>
    </row>
    <row r="18" spans="1:19" s="5" customFormat="1" ht="9.6" customHeight="1">
      <c r="A18" s="302"/>
      <c r="B18" s="59" t="str">
        <f>IF($E18="","",VLOOKUP($E18,'1Q ELO (2)'!$A$7:$M$32,12))</f>
        <v/>
      </c>
      <c r="C18" s="64"/>
      <c r="D18" s="65"/>
      <c r="E18" s="84"/>
      <c r="F18" s="353"/>
      <c r="G18" s="353"/>
      <c r="H18" s="354"/>
      <c r="I18" s="353"/>
      <c r="J18" s="357"/>
      <c r="K18" s="590" t="s">
        <v>173</v>
      </c>
      <c r="L18" s="73"/>
      <c r="M18" s="295" t="str">
        <f>UPPER(IF(OR(L18="a",L18="as"),K16,IF(OR(L18="b",L18="bs"),K20,)))</f>
        <v/>
      </c>
      <c r="N18" s="296"/>
      <c r="O18" s="297"/>
      <c r="P18" s="297"/>
      <c r="Q18" s="118"/>
      <c r="R18" s="119"/>
      <c r="S18" s="56"/>
    </row>
    <row r="19" spans="1:19" s="5" customFormat="1" ht="9.6" customHeight="1">
      <c r="A19" s="302">
        <v>7</v>
      </c>
      <c r="B19" s="47" t="str">
        <f>IF($E19="","",VLOOKUP($E19,'1Q ELO (2)'!$A$7:$M$32,12))</f>
        <v/>
      </c>
      <c r="C19" s="47" t="str">
        <f>IF($E19="","",VLOOKUP($E19,'1Q ELO (2)'!$A$7:$M$32,13))</f>
        <v/>
      </c>
      <c r="D19" s="293" t="str">
        <f>IF($E19="","",VLOOKUP($E19,'1Q ELO (2)'!$A$7:$M$32,5))</f>
        <v/>
      </c>
      <c r="E19" s="48"/>
      <c r="F19" s="77" t="str">
        <f>UPPER(IF($E19="","",VLOOKUP($E19,'1Q ELO (2)'!$A$7:$M$32,2)))</f>
        <v/>
      </c>
      <c r="G19" s="77" t="str">
        <f>IF($E19="","",VLOOKUP($E19,'1Q ELO (2)'!$A$7:$M$32,3))</f>
        <v/>
      </c>
      <c r="H19" s="77"/>
      <c r="I19" s="77" t="str">
        <f>IF($E19="","",VLOOKUP($E19,'1Q ELO (2)'!$A$7:$M$32,4))</f>
        <v/>
      </c>
      <c r="J19" s="351"/>
      <c r="K19" s="300"/>
      <c r="L19" s="358"/>
      <c r="M19" s="300"/>
      <c r="N19" s="297"/>
      <c r="O19" s="297"/>
      <c r="P19" s="297"/>
      <c r="Q19" s="118"/>
      <c r="R19" s="119"/>
      <c r="S19" s="56"/>
    </row>
    <row r="20" spans="1:19" s="5" customFormat="1" ht="9.6" customHeight="1">
      <c r="A20" s="302"/>
      <c r="B20" s="59" t="str">
        <f>IF($E20="","",VLOOKUP($E20,'1Q ELO (2)'!$A$7:$M$32,12))</f>
        <v/>
      </c>
      <c r="C20" s="64"/>
      <c r="D20" s="70"/>
      <c r="E20" s="64"/>
      <c r="F20" s="353"/>
      <c r="G20" s="353"/>
      <c r="H20" s="354"/>
      <c r="I20" s="590" t="s">
        <v>173</v>
      </c>
      <c r="J20" s="301"/>
      <c r="K20" s="295" t="str">
        <f>UPPER(IF(OR(J20="a",J20="as"),F19,IF(OR(J20="b",J20="bs"),F21,)))</f>
        <v/>
      </c>
      <c r="L20" s="359"/>
      <c r="M20" s="300"/>
      <c r="N20" s="297"/>
      <c r="O20" s="297"/>
      <c r="P20" s="297"/>
      <c r="Q20" s="118"/>
      <c r="R20" s="119"/>
      <c r="S20" s="56"/>
    </row>
    <row r="21" spans="1:19" s="5" customFormat="1" ht="9.6" customHeight="1">
      <c r="A21" s="298" t="s">
        <v>157</v>
      </c>
      <c r="B21" s="47" t="str">
        <f>IF($E21="","",VLOOKUP($E21,'1Q ELO (2)'!$A$7:$M$32,12))</f>
        <v/>
      </c>
      <c r="C21" s="47" t="str">
        <f>IF($E21="","",VLOOKUP($E21,'1Q ELO (2)'!$A$7:$M$32,13))</f>
        <v/>
      </c>
      <c r="D21" s="293" t="str">
        <f>IF($E21="","",VLOOKUP($E21,'1Q ELO (2)'!$A$7:$M$32,5))</f>
        <v/>
      </c>
      <c r="E21" s="48"/>
      <c r="F21" s="77" t="str">
        <f>UPPER(IF($E21="","",VLOOKUP($E21,'1Q ELO (2)'!$A$7:$M$32,2)))</f>
        <v/>
      </c>
      <c r="G21" s="77" t="str">
        <f>IF($E21="","",VLOOKUP($E21,'1Q ELO (2)'!$A$7:$M$32,3))</f>
        <v/>
      </c>
      <c r="H21" s="77"/>
      <c r="I21" s="77" t="str">
        <f>IF($E21="","",VLOOKUP($E21,'1Q ELO (2)'!$A$7:$M$32,4))</f>
        <v/>
      </c>
      <c r="J21" s="360"/>
      <c r="K21" s="300"/>
      <c r="L21" s="300"/>
      <c r="M21" s="300"/>
      <c r="N21" s="297"/>
      <c r="O21" s="297"/>
      <c r="P21" s="297"/>
      <c r="Q21" s="118"/>
      <c r="R21" s="119"/>
      <c r="S21" s="56"/>
    </row>
    <row r="22" spans="1:19" s="5" customFormat="1" ht="9.6" customHeight="1">
      <c r="A22" s="302"/>
      <c r="B22" s="59" t="str">
        <f>IF($E22="","",VLOOKUP($E22,'1Q ELO (2)'!$A$7:$M$32,12))</f>
        <v/>
      </c>
      <c r="C22" s="64"/>
      <c r="D22" s="70"/>
      <c r="E22" s="64"/>
      <c r="F22" s="362"/>
      <c r="G22" s="362"/>
      <c r="H22" s="363"/>
      <c r="I22" s="362"/>
      <c r="J22" s="357"/>
      <c r="K22" s="300"/>
      <c r="L22" s="300"/>
      <c r="M22" s="300"/>
      <c r="N22" s="297"/>
      <c r="O22" s="297"/>
      <c r="P22" s="297"/>
      <c r="Q22" s="118"/>
      <c r="R22" s="119"/>
      <c r="S22" s="56"/>
    </row>
    <row r="23" spans="1:19" s="5" customFormat="1" ht="9.6" customHeight="1">
      <c r="A23" s="292">
        <v>9</v>
      </c>
      <c r="B23" s="47" t="str">
        <f>IF($E23="","",VLOOKUP($E23,'1Q ELO (2)'!$A$7:$M$32,12))</f>
        <v/>
      </c>
      <c r="C23" s="47" t="str">
        <f>IF($E23="","",VLOOKUP($E23,'1Q ELO (2)'!$A$7:$M$32,13))</f>
        <v/>
      </c>
      <c r="D23" s="293" t="str">
        <f>IF($E23="","",VLOOKUP($E23,'1Q ELO (2)'!$A$7:$M$32,5))</f>
        <v/>
      </c>
      <c r="E23" s="48"/>
      <c r="F23" s="93" t="str">
        <f>UPPER(IF($E23="","",VLOOKUP($E23,'1Q ELO (2)'!$A$7:$M$32,2)))</f>
        <v/>
      </c>
      <c r="G23" s="93" t="str">
        <f>IF($E23="","",VLOOKUP($E23,'1Q ELO (2)'!$A$7:$M$32,3))</f>
        <v/>
      </c>
      <c r="H23" s="93"/>
      <c r="I23" s="93" t="str">
        <f>IF($E23="","",VLOOKUP($E23,'1Q ELO (2)'!$A$7:$M$32,4))</f>
        <v/>
      </c>
      <c r="J23" s="351"/>
      <c r="K23" s="300"/>
      <c r="L23" s="300"/>
      <c r="M23" s="300"/>
      <c r="N23" s="297"/>
      <c r="O23" s="297"/>
      <c r="P23" s="297"/>
      <c r="Q23" s="118"/>
      <c r="R23" s="119"/>
      <c r="S23" s="56"/>
    </row>
    <row r="24" spans="1:19" s="5" customFormat="1" ht="9.6" customHeight="1">
      <c r="A24" s="302"/>
      <c r="B24" s="589" t="str">
        <f>IF($E24="","",VLOOKUP($E24,'1Q ELO (2)'!$A$7:$M$32,12))</f>
        <v/>
      </c>
      <c r="C24" s="64"/>
      <c r="D24" s="70"/>
      <c r="E24" s="64"/>
      <c r="F24" s="353"/>
      <c r="G24" s="353"/>
      <c r="H24" s="354"/>
      <c r="I24" s="590" t="s">
        <v>173</v>
      </c>
      <c r="J24" s="301"/>
      <c r="K24" s="295" t="str">
        <f>UPPER(IF(OR(J24="a",J24="as"),F23,IF(OR(J24="b",J24="bs"),F25,)))</f>
        <v/>
      </c>
      <c r="L24" s="295"/>
      <c r="M24" s="300"/>
      <c r="N24" s="297"/>
      <c r="O24" s="297"/>
      <c r="P24" s="297"/>
      <c r="Q24" s="118"/>
      <c r="R24" s="119"/>
      <c r="S24" s="56"/>
    </row>
    <row r="25" spans="1:19" s="5" customFormat="1" ht="9.6" customHeight="1">
      <c r="A25" s="302">
        <v>10</v>
      </c>
      <c r="B25" s="47" t="str">
        <f>IF($E25="","",VLOOKUP($E25,'1Q ELO (2)'!$A$7:$M$32,12))</f>
        <v/>
      </c>
      <c r="C25" s="47" t="str">
        <f>IF($E25="","",VLOOKUP($E25,'1Q ELO (2)'!$A$7:$M$32,13))</f>
        <v/>
      </c>
      <c r="D25" s="293" t="str">
        <f>IF($E25="","",VLOOKUP($E25,'1Q ELO (2)'!$A$7:$M$32,5))</f>
        <v/>
      </c>
      <c r="E25" s="48"/>
      <c r="F25" s="77" t="str">
        <f>UPPER(IF($E25="","",VLOOKUP($E25,'1Q ELO (2)'!$A$7:$M$32,2)))</f>
        <v/>
      </c>
      <c r="G25" s="77" t="str">
        <f>IF($E25="","",VLOOKUP($E25,'1Q ELO (2)'!$A$7:$M$32,3))</f>
        <v/>
      </c>
      <c r="H25" s="77"/>
      <c r="I25" s="77" t="str">
        <f>IF($E25="","",VLOOKUP($E25,'1Q ELO (2)'!$A$7:$M$32,4))</f>
        <v/>
      </c>
      <c r="J25" s="355"/>
      <c r="K25" s="300"/>
      <c r="L25" s="356"/>
      <c r="M25" s="300"/>
      <c r="N25" s="297"/>
      <c r="O25" s="297"/>
      <c r="P25" s="297"/>
      <c r="Q25" s="118"/>
      <c r="R25" s="119"/>
      <c r="S25" s="56"/>
    </row>
    <row r="26" spans="1:19" s="5" customFormat="1" ht="9.6" customHeight="1">
      <c r="A26" s="302"/>
      <c r="B26" s="59" t="str">
        <f>IF($E26="","",VLOOKUP($E26,'1Q ELO (2)'!$A$7:$M$32,12))</f>
        <v/>
      </c>
      <c r="C26" s="64"/>
      <c r="D26" s="70"/>
      <c r="E26" s="84"/>
      <c r="F26" s="353"/>
      <c r="G26" s="353"/>
      <c r="H26" s="354"/>
      <c r="I26" s="353"/>
      <c r="J26" s="357"/>
      <c r="K26" s="590" t="s">
        <v>173</v>
      </c>
      <c r="L26" s="73"/>
      <c r="M26" s="295" t="str">
        <f>UPPER(IF(OR(L26="a",L26="as"),K24,IF(OR(L26="b",L26="bs"),K28,)))</f>
        <v/>
      </c>
      <c r="N26" s="296"/>
      <c r="O26" s="297"/>
      <c r="P26" s="297"/>
      <c r="Q26" s="118"/>
      <c r="R26" s="119"/>
      <c r="S26" s="56"/>
    </row>
    <row r="27" spans="1:19" s="5" customFormat="1" ht="9.6" customHeight="1">
      <c r="A27" s="302">
        <v>11</v>
      </c>
      <c r="B27" s="47" t="str">
        <f>IF($E27="","",VLOOKUP($E27,'1Q ELO (2)'!$A$7:$M$32,12))</f>
        <v/>
      </c>
      <c r="C27" s="47" t="str">
        <f>IF($E27="","",VLOOKUP($E27,'1Q ELO (2)'!$A$7:$M$32,13))</f>
        <v/>
      </c>
      <c r="D27" s="293" t="str">
        <f>IF($E27="","",VLOOKUP($E27,'1Q ELO (2)'!$A$7:$M$32,5))</f>
        <v/>
      </c>
      <c r="E27" s="48"/>
      <c r="F27" s="77" t="str">
        <f>UPPER(IF($E27="","",VLOOKUP($E27,'1Q ELO (2)'!$A$7:$M$32,2)))</f>
        <v/>
      </c>
      <c r="G27" s="77" t="str">
        <f>IF($E27="","",VLOOKUP($E27,'1Q ELO (2)'!$A$7:$M$32,3))</f>
        <v/>
      </c>
      <c r="H27" s="77"/>
      <c r="I27" s="77" t="str">
        <f>IF($E27="","",VLOOKUP($E27,'1Q ELO (2)'!$A$7:$M$32,4))</f>
        <v/>
      </c>
      <c r="J27" s="351"/>
      <c r="K27" s="300"/>
      <c r="L27" s="358"/>
      <c r="M27" s="300"/>
      <c r="N27" s="297"/>
      <c r="O27" s="297"/>
      <c r="P27" s="297"/>
      <c r="Q27" s="118"/>
      <c r="R27" s="119"/>
      <c r="S27" s="56"/>
    </row>
    <row r="28" spans="1:19" s="5" customFormat="1" ht="9.6" customHeight="1">
      <c r="A28" s="309"/>
      <c r="B28" s="59" t="str">
        <f>IF($E28="","",VLOOKUP($E28,'1Q ELO (2)'!$A$7:$M$32,12))</f>
        <v/>
      </c>
      <c r="C28" s="64"/>
      <c r="D28" s="70"/>
      <c r="E28" s="84"/>
      <c r="F28" s="353"/>
      <c r="G28" s="353"/>
      <c r="H28" s="354"/>
      <c r="I28" s="590" t="s">
        <v>173</v>
      </c>
      <c r="J28" s="301"/>
      <c r="K28" s="295" t="str">
        <f>UPPER(IF(OR(J28="a",J28="as"),F27,IF(OR(J28="b",J28="bs"),F29,)))</f>
        <v/>
      </c>
      <c r="L28" s="359"/>
      <c r="M28" s="300"/>
      <c r="N28" s="297"/>
      <c r="O28" s="297"/>
      <c r="P28" s="297"/>
      <c r="Q28" s="118"/>
      <c r="R28" s="119"/>
      <c r="S28" s="56"/>
    </row>
    <row r="29" spans="1:19" s="5" customFormat="1" ht="9.6" customHeight="1">
      <c r="A29" s="302">
        <v>12</v>
      </c>
      <c r="B29" s="47" t="str">
        <f>IF($E29="","",VLOOKUP($E29,'1Q ELO (2)'!$A$7:$M$32,12))</f>
        <v/>
      </c>
      <c r="C29" s="47" t="str">
        <f>IF($E29="","",VLOOKUP($E29,'1Q ELO (2)'!$A$7:$M$32,13))</f>
        <v/>
      </c>
      <c r="D29" s="293" t="str">
        <f>IF($E29="","",VLOOKUP($E29,'1Q ELO (2)'!$A$7:$M$32,5))</f>
        <v/>
      </c>
      <c r="E29" s="48"/>
      <c r="F29" s="77" t="str">
        <f>UPPER(IF($E29="","",VLOOKUP($E29,'1Q ELO (2)'!$A$7:$M$32,2)))</f>
        <v/>
      </c>
      <c r="G29" s="77" t="str">
        <f>IF($E29="","",VLOOKUP($E29,'1Q ELO (2)'!$A$7:$M$32,3))</f>
        <v/>
      </c>
      <c r="H29" s="77"/>
      <c r="I29" s="77" t="str">
        <f>IF($E29="","",VLOOKUP($E29,'1Q ELO (2)'!$A$7:$M$32,4))</f>
        <v/>
      </c>
      <c r="J29" s="360"/>
      <c r="K29" s="300"/>
      <c r="L29" s="300"/>
      <c r="M29" s="300"/>
      <c r="N29" s="297"/>
      <c r="O29" s="297"/>
      <c r="P29" s="297"/>
      <c r="Q29" s="118"/>
      <c r="R29" s="119"/>
      <c r="S29" s="56"/>
    </row>
    <row r="30" spans="1:19" s="5" customFormat="1" ht="9.6" customHeight="1">
      <c r="A30" s="302"/>
      <c r="B30" s="59" t="str">
        <f>IF($E30="","",VLOOKUP($E30,'1Q ELO (2)'!$A$7:$M$32,12))</f>
        <v/>
      </c>
      <c r="C30" s="64"/>
      <c r="D30" s="70"/>
      <c r="E30" s="84"/>
      <c r="F30" s="353"/>
      <c r="G30" s="353"/>
      <c r="H30" s="354"/>
      <c r="I30" s="353"/>
      <c r="J30" s="357"/>
      <c r="K30" s="300"/>
      <c r="L30" s="300"/>
      <c r="M30" s="87"/>
      <c r="N30" s="591"/>
      <c r="O30" s="300"/>
      <c r="P30" s="297"/>
      <c r="Q30" s="118"/>
      <c r="R30" s="119"/>
      <c r="S30" s="56"/>
    </row>
    <row r="31" spans="1:19" s="5" customFormat="1" ht="9.6" customHeight="1">
      <c r="A31" s="309">
        <v>13</v>
      </c>
      <c r="B31" s="47" t="str">
        <f>IF($E31="","",VLOOKUP($E31,'1Q ELO (2)'!$A$7:$M$32,12))</f>
        <v/>
      </c>
      <c r="C31" s="47" t="str">
        <f>IF($E31="","",VLOOKUP($E31,'1Q ELO (2)'!$A$7:$M$32,13))</f>
        <v/>
      </c>
      <c r="D31" s="293" t="str">
        <f>IF($E31="","",VLOOKUP($E31,'1Q ELO (2)'!$A$7:$M$32,5))</f>
        <v/>
      </c>
      <c r="E31" s="592"/>
      <c r="F31" s="93" t="str">
        <f>UPPER(IF($E31="","",VLOOKUP($E31,'1Q ELO (2)'!$A$7:$M$32,2)))</f>
        <v/>
      </c>
      <c r="G31" s="93" t="str">
        <f>IF($E31="","",VLOOKUP($E31,'1Q ELO (2)'!$A$7:$M$32,3))</f>
        <v/>
      </c>
      <c r="H31" s="93"/>
      <c r="I31" s="93" t="str">
        <f>IF($E31="","",VLOOKUP($E31,'1Q ELO (2)'!$A$7:$M$32,4))</f>
        <v/>
      </c>
      <c r="J31" s="361"/>
      <c r="K31" s="300"/>
      <c r="L31" s="300"/>
      <c r="M31" s="300"/>
      <c r="N31" s="297"/>
      <c r="O31" s="300"/>
      <c r="P31" s="297"/>
      <c r="Q31" s="118"/>
      <c r="R31" s="119"/>
      <c r="S31" s="56"/>
    </row>
    <row r="32" spans="1:19" s="5" customFormat="1" ht="9.6" customHeight="1">
      <c r="A32" s="302"/>
      <c r="B32" s="589" t="str">
        <f>IF($E32="","",VLOOKUP($E32,'1Q ELO (2)'!$A$7:$M$32,12))</f>
        <v/>
      </c>
      <c r="C32" s="64"/>
      <c r="D32" s="70"/>
      <c r="E32" s="84"/>
      <c r="F32" s="353"/>
      <c r="G32" s="353"/>
      <c r="H32" s="354"/>
      <c r="I32" s="590" t="s">
        <v>173</v>
      </c>
      <c r="J32" s="301"/>
      <c r="K32" s="295" t="str">
        <f>UPPER(IF(OR(J32="a",J32="as"),F31,IF(OR(J32="b",J32="bs"),F33,)))</f>
        <v/>
      </c>
      <c r="L32" s="295"/>
      <c r="M32" s="300"/>
      <c r="N32" s="297"/>
      <c r="O32" s="297"/>
      <c r="P32" s="297"/>
      <c r="Q32" s="118"/>
      <c r="R32" s="119"/>
      <c r="S32" s="56"/>
    </row>
    <row r="33" spans="1:19" s="5" customFormat="1" ht="9.6" customHeight="1">
      <c r="A33" s="302">
        <v>14</v>
      </c>
      <c r="B33" s="47" t="str">
        <f>IF($E33="","",VLOOKUP($E33,'1Q ELO (2)'!$A$7:$M$32,12))</f>
        <v/>
      </c>
      <c r="C33" s="47" t="str">
        <f>IF($E33="","",VLOOKUP($E33,'1Q ELO (2)'!$A$7:$M$32,13))</f>
        <v/>
      </c>
      <c r="D33" s="293" t="str">
        <f>IF($E33="","",VLOOKUP($E33,'1Q ELO (2)'!$A$7:$M$32,5))</f>
        <v/>
      </c>
      <c r="E33" s="48"/>
      <c r="F33" s="77" t="str">
        <f>UPPER(IF($E33="","",VLOOKUP($E33,'1Q ELO (2)'!$A$7:$M$32,2)))</f>
        <v/>
      </c>
      <c r="G33" s="77" t="str">
        <f>IF($E33="","",VLOOKUP($E33,'1Q ELO (2)'!$A$7:$M$32,3))</f>
        <v/>
      </c>
      <c r="H33" s="77"/>
      <c r="I33" s="77" t="str">
        <f>IF($E33="","",VLOOKUP($E33,'1Q ELO (2)'!$A$7:$M$32,4))</f>
        <v/>
      </c>
      <c r="J33" s="355"/>
      <c r="K33" s="300"/>
      <c r="L33" s="356"/>
      <c r="M33" s="300"/>
      <c r="N33" s="297"/>
      <c r="O33" s="297"/>
      <c r="P33" s="297"/>
      <c r="Q33" s="118"/>
      <c r="R33" s="119"/>
      <c r="S33" s="56"/>
    </row>
    <row r="34" spans="1:19" s="5" customFormat="1" ht="9.6" customHeight="1">
      <c r="A34" s="302"/>
      <c r="B34" s="589" t="str">
        <f>IF($E34="","",VLOOKUP($E34,'1Q ELO (2)'!$A$7:$M$32,12))</f>
        <v/>
      </c>
      <c r="C34" s="64"/>
      <c r="D34" s="70"/>
      <c r="E34" s="84"/>
      <c r="F34" s="353"/>
      <c r="G34" s="353"/>
      <c r="H34" s="354"/>
      <c r="I34" s="353"/>
      <c r="J34" s="357"/>
      <c r="K34" s="590" t="s">
        <v>173</v>
      </c>
      <c r="L34" s="73"/>
      <c r="M34" s="295" t="str">
        <f>UPPER(IF(OR(L34="a",L34="as"),K32,IF(OR(L34="b",L34="bs"),K36,)))</f>
        <v/>
      </c>
      <c r="N34" s="296"/>
      <c r="O34" s="297"/>
      <c r="P34" s="297"/>
      <c r="Q34" s="118"/>
      <c r="R34" s="119"/>
      <c r="S34" s="56"/>
    </row>
    <row r="35" spans="1:19" s="5" customFormat="1" ht="9.6" customHeight="1">
      <c r="A35" s="302">
        <v>15</v>
      </c>
      <c r="B35" s="47" t="str">
        <f>IF($E35="","",VLOOKUP($E35,'1Q ELO (2)'!$A$7:$M$32,12))</f>
        <v/>
      </c>
      <c r="C35" s="47" t="str">
        <f>IF($E35="","",VLOOKUP($E35,'1Q ELO (2)'!$A$7:$M$32,13))</f>
        <v/>
      </c>
      <c r="D35" s="293" t="str">
        <f>IF($E35="","",VLOOKUP($E35,'1Q ELO (2)'!$A$7:$M$32,5))</f>
        <v/>
      </c>
      <c r="E35" s="48"/>
      <c r="F35" s="77" t="str">
        <f>UPPER(IF($E35="","",VLOOKUP($E35,'1Q ELO (2)'!$A$7:$M$32,2)))</f>
        <v/>
      </c>
      <c r="G35" s="77" t="str">
        <f>IF($E35="","",VLOOKUP($E35,'1Q ELO (2)'!$A$7:$M$32,3))</f>
        <v/>
      </c>
      <c r="H35" s="77"/>
      <c r="I35" s="77" t="str">
        <f>IF($E35="","",VLOOKUP($E35,'1Q ELO (2)'!$A$7:$M$32,4))</f>
        <v/>
      </c>
      <c r="J35" s="351"/>
      <c r="K35" s="300"/>
      <c r="L35" s="358"/>
      <c r="M35" s="300"/>
      <c r="N35" s="297"/>
      <c r="O35" s="297"/>
      <c r="P35" s="297"/>
      <c r="Q35" s="118"/>
      <c r="R35" s="119"/>
      <c r="S35" s="56"/>
    </row>
    <row r="36" spans="1:19" s="5" customFormat="1" ht="9.6" customHeight="1">
      <c r="A36" s="302"/>
      <c r="B36" s="589" t="str">
        <f>IF($E36="","",VLOOKUP($E36,'1Q ELO (2)'!$A$7:$M$32,12))</f>
        <v/>
      </c>
      <c r="C36" s="64"/>
      <c r="D36" s="70"/>
      <c r="E36" s="64"/>
      <c r="F36" s="353"/>
      <c r="G36" s="353"/>
      <c r="H36" s="354"/>
      <c r="I36" s="590" t="s">
        <v>173</v>
      </c>
      <c r="J36" s="301"/>
      <c r="K36" s="295" t="str">
        <f>UPPER(IF(OR(J36="a",J36="as"),F35,IF(OR(J36="b",J36="bs"),F37,)))</f>
        <v/>
      </c>
      <c r="L36" s="359"/>
      <c r="M36" s="300"/>
      <c r="N36" s="297"/>
      <c r="O36" s="297"/>
      <c r="P36" s="297"/>
      <c r="Q36" s="118"/>
      <c r="R36" s="119"/>
      <c r="S36" s="56"/>
    </row>
    <row r="37" spans="1:19" s="5" customFormat="1" ht="9.6" customHeight="1">
      <c r="A37" s="298">
        <v>16</v>
      </c>
      <c r="B37" s="47" t="str">
        <f>IF($E37="","",VLOOKUP($E37,'1Q ELO (2)'!$A$7:$M$32,12))</f>
        <v/>
      </c>
      <c r="C37" s="47" t="str">
        <f>IF($E37="","",VLOOKUP($E37,'1Q ELO (2)'!$A$7:$M$32,13))</f>
        <v/>
      </c>
      <c r="D37" s="293" t="str">
        <f>IF($E37="","",VLOOKUP($E37,'1Q ELO (2)'!$A$7:$M$32,5))</f>
        <v/>
      </c>
      <c r="E37" s="48"/>
      <c r="F37" s="77" t="str">
        <f>UPPER(IF($E37="","",VLOOKUP($E37,'1Q ELO (2)'!$A$7:$M$32,2)))</f>
        <v/>
      </c>
      <c r="G37" s="77" t="str">
        <f>IF($E37="","",VLOOKUP($E37,'1Q ELO (2)'!$A$7:$M$32,3))</f>
        <v/>
      </c>
      <c r="H37" s="77"/>
      <c r="I37" s="77" t="str">
        <f>IF($E37="","",VLOOKUP($E37,'1Q ELO (2)'!$A$7:$M$32,4))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6" customFormat="1" ht="10.5" customHeight="1">
      <c r="A39" s="125" t="s">
        <v>112</v>
      </c>
      <c r="B39" s="126"/>
      <c r="C39" s="126"/>
      <c r="D39" s="330"/>
      <c r="E39" s="128" t="s">
        <v>140</v>
      </c>
      <c r="F39" s="129" t="s">
        <v>141</v>
      </c>
      <c r="G39" s="128"/>
      <c r="H39" s="371"/>
      <c r="I39" s="372"/>
      <c r="J39" s="128" t="s">
        <v>140</v>
      </c>
      <c r="K39" s="129" t="s">
        <v>350</v>
      </c>
      <c r="L39" s="131"/>
      <c r="M39" s="129" t="s">
        <v>351</v>
      </c>
      <c r="N39" s="132"/>
      <c r="O39" s="133" t="s">
        <v>379</v>
      </c>
      <c r="P39" s="133"/>
      <c r="Q39" s="134"/>
      <c r="R39" s="135"/>
    </row>
    <row r="40" spans="1:19" s="6" customFormat="1" ht="9" customHeight="1">
      <c r="A40" s="334" t="s">
        <v>145</v>
      </c>
      <c r="B40" s="335"/>
      <c r="C40" s="336"/>
      <c r="D40" s="337"/>
      <c r="E40" s="139">
        <v>1</v>
      </c>
      <c r="F40" s="140" t="str">
        <f>IF(E40&gt;$R$47,,UPPER(VLOOKUP(E40,'1Q ELO (2)'!$A$7:$O$134,2)))</f>
        <v/>
      </c>
      <c r="G40" s="373"/>
      <c r="H40" s="140"/>
      <c r="I40" s="339"/>
      <c r="J40" s="340" t="s">
        <v>146</v>
      </c>
      <c r="K40" s="137"/>
      <c r="L40" s="144"/>
      <c r="M40" s="137"/>
      <c r="N40" s="145"/>
      <c r="O40" s="146" t="s">
        <v>147</v>
      </c>
      <c r="P40" s="147"/>
      <c r="Q40" s="147"/>
      <c r="R40" s="148"/>
    </row>
    <row r="41" spans="1:19" s="6" customFormat="1" ht="9" customHeight="1">
      <c r="A41" s="149" t="s">
        <v>380</v>
      </c>
      <c r="B41" s="150"/>
      <c r="C41" s="341"/>
      <c r="D41" s="151"/>
      <c r="E41" s="139">
        <v>2</v>
      </c>
      <c r="F41" s="140" t="str">
        <f>IF(E41&gt;$R$47,,UPPER(VLOOKUP(E41,'1Q ELO (2)'!$A$7:$O$134,2)))</f>
        <v/>
      </c>
      <c r="G41" s="373"/>
      <c r="H41" s="140"/>
      <c r="I41" s="339"/>
      <c r="J41" s="340" t="s">
        <v>149</v>
      </c>
      <c r="K41" s="137"/>
      <c r="L41" s="144"/>
      <c r="M41" s="137"/>
      <c r="N41" s="145"/>
      <c r="O41" s="342"/>
      <c r="P41" s="152"/>
      <c r="Q41" s="150"/>
      <c r="R41" s="153"/>
    </row>
    <row r="42" spans="1:19" s="6" customFormat="1" ht="9" customHeight="1">
      <c r="A42" s="154"/>
      <c r="B42" s="155"/>
      <c r="C42" s="343"/>
      <c r="D42" s="156"/>
      <c r="E42" s="139">
        <v>3</v>
      </c>
      <c r="F42" s="140" t="str">
        <f>IF(E42&gt;$R$47,,UPPER(VLOOKUP(E42,'1Q ELO (2)'!$A$7:$O$134,2)))</f>
        <v/>
      </c>
      <c r="G42" s="373"/>
      <c r="H42" s="140"/>
      <c r="I42" s="339"/>
      <c r="J42" s="340" t="s">
        <v>150</v>
      </c>
      <c r="K42" s="137"/>
      <c r="L42" s="144"/>
      <c r="M42" s="137"/>
      <c r="N42" s="145"/>
      <c r="O42" s="146" t="s">
        <v>151</v>
      </c>
      <c r="P42" s="147"/>
      <c r="Q42" s="147"/>
      <c r="R42" s="148"/>
    </row>
    <row r="43" spans="1:19" s="6" customFormat="1" ht="9" customHeight="1">
      <c r="A43" s="157"/>
      <c r="B43" s="158"/>
      <c r="C43" s="158"/>
      <c r="D43" s="159"/>
      <c r="E43" s="139">
        <v>4</v>
      </c>
      <c r="F43" s="140" t="str">
        <f>IF(E43&gt;$R$47,,UPPER(VLOOKUP(E43,'1Q ELO (2)'!$A$7:$O$134,2)))</f>
        <v/>
      </c>
      <c r="G43" s="373"/>
      <c r="H43" s="140"/>
      <c r="I43" s="339"/>
      <c r="J43" s="340" t="s">
        <v>152</v>
      </c>
      <c r="K43" s="137"/>
      <c r="L43" s="144"/>
      <c r="M43" s="137"/>
      <c r="N43" s="145"/>
      <c r="O43" s="137"/>
      <c r="P43" s="144"/>
      <c r="Q43" s="137"/>
      <c r="R43" s="145"/>
    </row>
    <row r="44" spans="1:19" s="6" customFormat="1" ht="9" customHeight="1">
      <c r="A44" s="160"/>
      <c r="B44" s="161"/>
      <c r="C44" s="161"/>
      <c r="D44" s="344"/>
      <c r="E44" s="139"/>
      <c r="F44" s="140"/>
      <c r="G44" s="373"/>
      <c r="H44" s="140"/>
      <c r="I44" s="339"/>
      <c r="J44" s="340" t="s">
        <v>153</v>
      </c>
      <c r="K44" s="137"/>
      <c r="L44" s="144"/>
      <c r="M44" s="137"/>
      <c r="N44" s="145"/>
      <c r="O44" s="150"/>
      <c r="P44" s="152"/>
      <c r="Q44" s="150"/>
      <c r="R44" s="153"/>
    </row>
    <row r="45" spans="1:19" s="6" customFormat="1" ht="9" customHeight="1">
      <c r="A45" s="163"/>
      <c r="B45" s="164"/>
      <c r="C45" s="158"/>
      <c r="D45" s="159"/>
      <c r="E45" s="139"/>
      <c r="F45" s="140"/>
      <c r="G45" s="373"/>
      <c r="H45" s="140"/>
      <c r="I45" s="339"/>
      <c r="J45" s="340" t="s">
        <v>154</v>
      </c>
      <c r="K45" s="137"/>
      <c r="L45" s="144"/>
      <c r="M45" s="137"/>
      <c r="N45" s="145"/>
      <c r="O45" s="146" t="s">
        <v>155</v>
      </c>
      <c r="P45" s="147"/>
      <c r="Q45" s="147"/>
      <c r="R45" s="148"/>
    </row>
    <row r="46" spans="1:19" s="6" customFormat="1" ht="9" customHeight="1">
      <c r="A46" s="163"/>
      <c r="B46" s="164"/>
      <c r="C46" s="36"/>
      <c r="D46" s="165"/>
      <c r="E46" s="139"/>
      <c r="F46" s="140"/>
      <c r="G46" s="373"/>
      <c r="H46" s="140"/>
      <c r="I46" s="339"/>
      <c r="J46" s="340" t="s">
        <v>156</v>
      </c>
      <c r="K46" s="137"/>
      <c r="L46" s="144"/>
      <c r="M46" s="137"/>
      <c r="N46" s="145"/>
      <c r="O46" s="137"/>
      <c r="P46" s="144"/>
      <c r="Q46" s="137"/>
      <c r="R46" s="145"/>
    </row>
    <row r="47" spans="1:19" s="6" customFormat="1" ht="9" customHeight="1">
      <c r="A47" s="166"/>
      <c r="B47" s="167"/>
      <c r="C47" s="200"/>
      <c r="D47" s="168"/>
      <c r="E47" s="169"/>
      <c r="F47" s="171"/>
      <c r="G47" s="374"/>
      <c r="H47" s="171"/>
      <c r="I47" s="346"/>
      <c r="J47" s="347" t="s">
        <v>157</v>
      </c>
      <c r="K47" s="150"/>
      <c r="L47" s="152"/>
      <c r="M47" s="150"/>
      <c r="N47" s="153"/>
      <c r="O47" s="150">
        <f>R4</f>
        <v>0</v>
      </c>
      <c r="P47" s="152"/>
      <c r="Q47" s="150"/>
      <c r="R47" s="348">
        <f>MIN(4,'1Q ELO (2)'!O5)</f>
        <v>4</v>
      </c>
    </row>
  </sheetData>
  <mergeCells count="1">
    <mergeCell ref="A4:C4"/>
  </mergeCells>
  <dataValidations count="1">
    <dataValidation type="list" allowBlank="1" showInputMessage="1" sqref="I8 K10 I12 M14 I16 K18 I20 I24 K26 I28 M30 I32 K34 I36" xr:uid="{00000000-0002-0000-1C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9217"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4921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6">
    <tabColor indexed="42"/>
  </sheetPr>
  <dimension ref="A1:Q156"/>
  <sheetViews>
    <sheetView showGridLines="0" showZeros="0" workbookViewId="0">
      <pane ySplit="6" topLeftCell="A7" activePane="bottomLeft" state="frozen"/>
      <selection pane="bottomLeft" activeCell="D27" sqref="D27"/>
    </sheetView>
  </sheetViews>
  <sheetFormatPr defaultColWidth="9" defaultRowHeight="13.2"/>
  <cols>
    <col min="1" max="1" width="3.88671875" customWidth="1"/>
    <col min="2" max="2" width="13.33203125" customWidth="1"/>
    <col min="3" max="3" width="11.88671875" customWidth="1"/>
    <col min="4" max="4" width="11.88671875" style="205" customWidth="1"/>
    <col min="5" max="5" width="10.6640625" style="528" customWidth="1"/>
    <col min="6" max="6" width="6.109375" style="206" hidden="1" customWidth="1"/>
    <col min="7" max="7" width="35" style="206" customWidth="1"/>
    <col min="8" max="8" width="7.6640625" style="205" customWidth="1"/>
    <col min="9" max="13" width="7.44140625" style="205" hidden="1" customWidth="1"/>
    <col min="14" max="15" width="7.44140625" style="205" customWidth="1"/>
    <col min="16" max="16" width="7.44140625" style="205" hidden="1" customWidth="1"/>
    <col min="17" max="17" width="7.44140625" style="205" customWidth="1"/>
  </cols>
  <sheetData>
    <row r="1" spans="1:17" ht="24.6">
      <c r="A1" s="529" t="str">
        <f>Altalanos!$A$6</f>
        <v>Bács-Kiskun megyei Tenisz Diákolimpia</v>
      </c>
      <c r="B1" s="9"/>
      <c r="C1" s="9"/>
      <c r="D1" s="12"/>
      <c r="E1" s="209" t="s">
        <v>97</v>
      </c>
      <c r="F1" s="269"/>
      <c r="G1" s="530"/>
      <c r="H1" s="207"/>
      <c r="I1" s="207"/>
      <c r="J1" s="531"/>
      <c r="K1" s="531"/>
      <c r="L1" s="531"/>
      <c r="M1" s="531"/>
      <c r="N1" s="531"/>
      <c r="O1" s="531"/>
      <c r="P1" s="531"/>
      <c r="Q1" s="532"/>
    </row>
    <row r="2" spans="1:17">
      <c r="B2" s="17" t="s">
        <v>99</v>
      </c>
      <c r="C2" s="628">
        <f>Altalanos!$B$8</f>
        <v>0</v>
      </c>
      <c r="D2" s="269"/>
      <c r="E2" s="209" t="s">
        <v>366</v>
      </c>
      <c r="F2" s="214"/>
      <c r="G2" s="214"/>
      <c r="H2" s="533"/>
      <c r="I2" s="533"/>
      <c r="J2" s="207"/>
      <c r="K2" s="207"/>
      <c r="L2" s="207"/>
      <c r="M2" s="207"/>
      <c r="N2" s="216"/>
      <c r="O2" s="214"/>
      <c r="P2" s="214"/>
      <c r="Q2" s="216"/>
    </row>
    <row r="3" spans="1:17" s="5" customFormat="1">
      <c r="A3" s="534" t="s">
        <v>385</v>
      </c>
      <c r="B3" s="535"/>
      <c r="C3" s="535"/>
      <c r="D3" s="535"/>
      <c r="E3" s="535"/>
      <c r="F3" s="535"/>
      <c r="G3" s="535"/>
      <c r="H3" s="535"/>
      <c r="I3" s="536"/>
      <c r="J3" s="537"/>
      <c r="K3" s="538"/>
      <c r="L3" s="538"/>
      <c r="M3" s="538"/>
      <c r="N3" s="539" t="s">
        <v>155</v>
      </c>
      <c r="O3" s="540"/>
      <c r="P3" s="226"/>
      <c r="Q3" s="541"/>
    </row>
    <row r="4" spans="1:17" s="5" customFormat="1">
      <c r="A4" s="23" t="s">
        <v>101</v>
      </c>
      <c r="B4" s="23"/>
      <c r="C4" s="228" t="s">
        <v>11</v>
      </c>
      <c r="D4" s="23" t="s">
        <v>102</v>
      </c>
      <c r="E4" s="25"/>
      <c r="G4" s="542"/>
      <c r="H4" s="543" t="s">
        <v>103</v>
      </c>
      <c r="I4" s="544"/>
      <c r="J4" s="545"/>
      <c r="K4" s="546"/>
      <c r="L4" s="546"/>
      <c r="M4" s="546"/>
      <c r="N4" s="545"/>
      <c r="O4" s="547"/>
      <c r="P4" s="547"/>
      <c r="Q4" s="232"/>
    </row>
    <row r="5" spans="1:17" s="5" customFormat="1">
      <c r="A5" s="27" t="str">
        <f>Altalanos!$A$10</f>
        <v>2026.05.12</v>
      </c>
      <c r="B5" s="27"/>
      <c r="C5" s="548" t="str">
        <f>Altalanos!$C$10</f>
        <v>Baja</v>
      </c>
      <c r="D5" s="233" t="str">
        <f>Altalanos!$D$10</f>
        <v/>
      </c>
      <c r="E5" s="233"/>
      <c r="F5" s="233"/>
      <c r="G5" s="233"/>
      <c r="H5" s="549">
        <f>Altalanos!$E$10</f>
        <v>0</v>
      </c>
      <c r="I5" s="550"/>
      <c r="J5" s="234"/>
      <c r="K5" s="35"/>
      <c r="L5" s="35"/>
      <c r="M5" s="35"/>
      <c r="N5" s="234"/>
      <c r="O5" s="233"/>
      <c r="P5" s="233"/>
      <c r="Q5" s="551"/>
    </row>
    <row r="6" spans="1:17" ht="30" customHeight="1">
      <c r="A6" s="552" t="s">
        <v>367</v>
      </c>
      <c r="B6" s="239" t="s">
        <v>167</v>
      </c>
      <c r="C6" s="239" t="s">
        <v>114</v>
      </c>
      <c r="D6" s="239" t="s">
        <v>115</v>
      </c>
      <c r="E6" s="242" t="s">
        <v>339</v>
      </c>
      <c r="F6" s="242" t="s">
        <v>386</v>
      </c>
      <c r="G6" s="242" t="s">
        <v>341</v>
      </c>
      <c r="H6" s="553" t="s">
        <v>368</v>
      </c>
      <c r="I6" s="554"/>
      <c r="J6" s="555" t="s">
        <v>369</v>
      </c>
      <c r="K6" s="556" t="s">
        <v>370</v>
      </c>
      <c r="L6" s="557" t="s">
        <v>371</v>
      </c>
      <c r="M6" s="558" t="s">
        <v>372</v>
      </c>
      <c r="N6" s="559" t="s">
        <v>387</v>
      </c>
      <c r="O6" s="560" t="s">
        <v>374</v>
      </c>
      <c r="P6" s="561" t="s">
        <v>375</v>
      </c>
      <c r="Q6" s="242" t="s">
        <v>345</v>
      </c>
    </row>
    <row r="7" spans="1:17" s="203" customFormat="1" ht="18.899999999999999" customHeight="1">
      <c r="A7" s="562">
        <v>1</v>
      </c>
      <c r="B7" s="246"/>
      <c r="C7" s="246"/>
      <c r="D7" s="247"/>
      <c r="E7" s="563"/>
      <c r="F7" s="564"/>
      <c r="G7" s="565"/>
      <c r="H7" s="247"/>
      <c r="I7" s="247"/>
      <c r="J7" s="566"/>
      <c r="K7" s="567"/>
      <c r="L7" s="568"/>
      <c r="M7" s="567"/>
      <c r="N7" s="569"/>
      <c r="O7" s="247"/>
      <c r="P7" s="570"/>
      <c r="Q7" s="252"/>
    </row>
    <row r="8" spans="1:17" s="203" customFormat="1" ht="18.899999999999999" customHeight="1">
      <c r="A8" s="562">
        <v>2</v>
      </c>
      <c r="B8" s="246"/>
      <c r="C8" s="246"/>
      <c r="D8" s="247"/>
      <c r="E8" s="563"/>
      <c r="F8" s="571"/>
      <c r="G8" s="572"/>
      <c r="H8" s="247"/>
      <c r="I8" s="247"/>
      <c r="J8" s="566"/>
      <c r="K8" s="567"/>
      <c r="L8" s="568"/>
      <c r="M8" s="567"/>
      <c r="N8" s="569"/>
      <c r="O8" s="247"/>
      <c r="P8" s="570"/>
      <c r="Q8" s="252"/>
    </row>
    <row r="9" spans="1:17" s="203" customFormat="1" ht="18.899999999999999" customHeight="1">
      <c r="A9" s="562">
        <v>3</v>
      </c>
      <c r="B9" s="246"/>
      <c r="C9" s="246"/>
      <c r="D9" s="247"/>
      <c r="E9" s="563"/>
      <c r="F9" s="571"/>
      <c r="G9" s="572"/>
      <c r="H9" s="247"/>
      <c r="I9" s="247"/>
      <c r="J9" s="566"/>
      <c r="K9" s="567"/>
      <c r="L9" s="568"/>
      <c r="M9" s="567"/>
      <c r="N9" s="569"/>
      <c r="O9" s="247"/>
      <c r="P9" s="573"/>
      <c r="Q9" s="574"/>
    </row>
    <row r="10" spans="1:17" s="203" customFormat="1" ht="18.899999999999999" customHeight="1">
      <c r="A10" s="562">
        <v>4</v>
      </c>
      <c r="B10" s="246"/>
      <c r="C10" s="246"/>
      <c r="D10" s="247"/>
      <c r="E10" s="563"/>
      <c r="F10" s="571"/>
      <c r="G10" s="572"/>
      <c r="H10" s="247"/>
      <c r="I10" s="247"/>
      <c r="J10" s="566"/>
      <c r="K10" s="567"/>
      <c r="L10" s="568"/>
      <c r="M10" s="567"/>
      <c r="N10" s="569"/>
      <c r="O10" s="247"/>
      <c r="P10" s="575"/>
      <c r="Q10" s="576"/>
    </row>
    <row r="11" spans="1:17" s="203" customFormat="1" ht="18.899999999999999" customHeight="1">
      <c r="A11" s="562">
        <v>5</v>
      </c>
      <c r="B11" s="246"/>
      <c r="C11" s="246"/>
      <c r="D11" s="247"/>
      <c r="E11" s="563"/>
      <c r="F11" s="571"/>
      <c r="G11" s="572"/>
      <c r="H11" s="247"/>
      <c r="I11" s="247"/>
      <c r="J11" s="566"/>
      <c r="K11" s="567"/>
      <c r="L11" s="568"/>
      <c r="M11" s="567"/>
      <c r="N11" s="569"/>
      <c r="O11" s="247"/>
      <c r="P11" s="575"/>
      <c r="Q11" s="576"/>
    </row>
    <row r="12" spans="1:17" s="203" customFormat="1" ht="18.899999999999999" customHeight="1">
      <c r="A12" s="562">
        <v>6</v>
      </c>
      <c r="B12" s="246"/>
      <c r="C12" s="246"/>
      <c r="D12" s="247"/>
      <c r="E12" s="563"/>
      <c r="F12" s="571"/>
      <c r="G12" s="572"/>
      <c r="H12" s="247"/>
      <c r="I12" s="247"/>
      <c r="J12" s="566"/>
      <c r="K12" s="567"/>
      <c r="L12" s="568"/>
      <c r="M12" s="567"/>
      <c r="N12" s="569"/>
      <c r="O12" s="247"/>
      <c r="P12" s="575"/>
      <c r="Q12" s="576"/>
    </row>
    <row r="13" spans="1:17" s="203" customFormat="1" ht="18.899999999999999" customHeight="1">
      <c r="A13" s="562">
        <v>7</v>
      </c>
      <c r="B13" s="246"/>
      <c r="C13" s="246"/>
      <c r="D13" s="247"/>
      <c r="E13" s="563"/>
      <c r="F13" s="571"/>
      <c r="G13" s="572"/>
      <c r="H13" s="247"/>
      <c r="I13" s="247"/>
      <c r="J13" s="566"/>
      <c r="K13" s="567"/>
      <c r="L13" s="568"/>
      <c r="M13" s="567"/>
      <c r="N13" s="569"/>
      <c r="O13" s="247"/>
      <c r="P13" s="575"/>
      <c r="Q13" s="576"/>
    </row>
    <row r="14" spans="1:17" s="203" customFormat="1" ht="18.899999999999999" customHeight="1">
      <c r="A14" s="562">
        <v>8</v>
      </c>
      <c r="B14" s="246"/>
      <c r="C14" s="246"/>
      <c r="D14" s="247"/>
      <c r="E14" s="563"/>
      <c r="F14" s="571"/>
      <c r="G14" s="572"/>
      <c r="H14" s="247"/>
      <c r="I14" s="247"/>
      <c r="J14" s="566"/>
      <c r="K14" s="567"/>
      <c r="L14" s="568"/>
      <c r="M14" s="567"/>
      <c r="N14" s="569"/>
      <c r="O14" s="247"/>
      <c r="P14" s="575"/>
      <c r="Q14" s="576"/>
    </row>
    <row r="15" spans="1:17" s="203" customFormat="1" ht="18.899999999999999" customHeight="1">
      <c r="A15" s="562">
        <v>9</v>
      </c>
      <c r="B15" s="246"/>
      <c r="C15" s="246"/>
      <c r="D15" s="247"/>
      <c r="E15" s="563"/>
      <c r="F15" s="252"/>
      <c r="G15" s="252"/>
      <c r="H15" s="247"/>
      <c r="I15" s="247"/>
      <c r="J15" s="566"/>
      <c r="K15" s="567"/>
      <c r="L15" s="568"/>
      <c r="M15" s="577"/>
      <c r="N15" s="569"/>
      <c r="O15" s="247"/>
      <c r="P15" s="252"/>
      <c r="Q15" s="252"/>
    </row>
    <row r="16" spans="1:17" s="203" customFormat="1" ht="18.899999999999999" customHeight="1">
      <c r="A16" s="562">
        <v>10</v>
      </c>
      <c r="B16" s="578"/>
      <c r="C16" s="246"/>
      <c r="D16" s="247"/>
      <c r="E16" s="563"/>
      <c r="F16" s="252"/>
      <c r="G16" s="252"/>
      <c r="H16" s="247"/>
      <c r="I16" s="247"/>
      <c r="J16" s="566"/>
      <c r="K16" s="567"/>
      <c r="L16" s="568"/>
      <c r="M16" s="577"/>
      <c r="N16" s="569"/>
      <c r="O16" s="247"/>
      <c r="P16" s="570"/>
      <c r="Q16" s="252"/>
    </row>
    <row r="17" spans="1:17" s="203" customFormat="1" ht="18.899999999999999" customHeight="1">
      <c r="A17" s="562">
        <v>11</v>
      </c>
      <c r="B17" s="246"/>
      <c r="C17" s="246"/>
      <c r="D17" s="247"/>
      <c r="E17" s="563"/>
      <c r="F17" s="252"/>
      <c r="G17" s="252"/>
      <c r="H17" s="247"/>
      <c r="I17" s="247"/>
      <c r="J17" s="566"/>
      <c r="K17" s="567"/>
      <c r="L17" s="568"/>
      <c r="M17" s="577"/>
      <c r="N17" s="569"/>
      <c r="O17" s="247"/>
      <c r="P17" s="570"/>
      <c r="Q17" s="252"/>
    </row>
    <row r="18" spans="1:17" s="203" customFormat="1" ht="18.899999999999999" customHeight="1">
      <c r="A18" s="562">
        <v>12</v>
      </c>
      <c r="B18" s="246"/>
      <c r="C18" s="246"/>
      <c r="D18" s="247"/>
      <c r="E18" s="563"/>
      <c r="F18" s="252"/>
      <c r="G18" s="252"/>
      <c r="H18" s="247"/>
      <c r="I18" s="247"/>
      <c r="J18" s="566"/>
      <c r="K18" s="567"/>
      <c r="L18" s="568"/>
      <c r="M18" s="577"/>
      <c r="N18" s="569"/>
      <c r="O18" s="247"/>
      <c r="P18" s="570"/>
      <c r="Q18" s="252"/>
    </row>
    <row r="19" spans="1:17" s="203" customFormat="1" ht="18.899999999999999" customHeight="1">
      <c r="A19" s="562">
        <v>13</v>
      </c>
      <c r="B19" s="246"/>
      <c r="C19" s="246"/>
      <c r="D19" s="247"/>
      <c r="E19" s="563"/>
      <c r="F19" s="252"/>
      <c r="G19" s="252"/>
      <c r="H19" s="247"/>
      <c r="I19" s="247"/>
      <c r="J19" s="566"/>
      <c r="K19" s="567"/>
      <c r="L19" s="568"/>
      <c r="M19" s="577"/>
      <c r="N19" s="569"/>
      <c r="O19" s="247"/>
      <c r="P19" s="570"/>
      <c r="Q19" s="252"/>
    </row>
    <row r="20" spans="1:17" s="203" customFormat="1" ht="18.899999999999999" customHeight="1">
      <c r="A20" s="562">
        <v>14</v>
      </c>
      <c r="B20" s="246"/>
      <c r="C20" s="246"/>
      <c r="D20" s="247"/>
      <c r="E20" s="563"/>
      <c r="F20" s="252"/>
      <c r="G20" s="252"/>
      <c r="H20" s="247"/>
      <c r="I20" s="247"/>
      <c r="J20" s="566"/>
      <c r="K20" s="567"/>
      <c r="L20" s="568"/>
      <c r="M20" s="577"/>
      <c r="N20" s="569"/>
      <c r="O20" s="247"/>
      <c r="P20" s="570"/>
      <c r="Q20" s="252"/>
    </row>
    <row r="21" spans="1:17" s="203" customFormat="1" ht="18.899999999999999" customHeight="1">
      <c r="A21" s="562">
        <v>15</v>
      </c>
      <c r="B21" s="246"/>
      <c r="C21" s="246"/>
      <c r="D21" s="247"/>
      <c r="E21" s="563"/>
      <c r="F21" s="252"/>
      <c r="G21" s="252"/>
      <c r="H21" s="247"/>
      <c r="I21" s="247"/>
      <c r="J21" s="566"/>
      <c r="K21" s="567"/>
      <c r="L21" s="568"/>
      <c r="M21" s="577"/>
      <c r="N21" s="569"/>
      <c r="O21" s="247"/>
      <c r="P21" s="570"/>
      <c r="Q21" s="252"/>
    </row>
    <row r="22" spans="1:17" s="203" customFormat="1" ht="18.899999999999999" customHeight="1">
      <c r="A22" s="562">
        <v>16</v>
      </c>
      <c r="B22" s="246"/>
      <c r="C22" s="246"/>
      <c r="D22" s="247"/>
      <c r="E22" s="563"/>
      <c r="F22" s="252"/>
      <c r="G22" s="252"/>
      <c r="H22" s="247"/>
      <c r="I22" s="247"/>
      <c r="J22" s="566"/>
      <c r="K22" s="567"/>
      <c r="L22" s="568"/>
      <c r="M22" s="577"/>
      <c r="N22" s="569"/>
      <c r="O22" s="247"/>
      <c r="P22" s="570"/>
      <c r="Q22" s="252"/>
    </row>
    <row r="23" spans="1:17" s="203" customFormat="1" ht="18.899999999999999" customHeight="1">
      <c r="A23" s="562">
        <v>17</v>
      </c>
      <c r="B23" s="246"/>
      <c r="C23" s="246"/>
      <c r="D23" s="247"/>
      <c r="E23" s="563"/>
      <c r="F23" s="252"/>
      <c r="G23" s="252"/>
      <c r="H23" s="247"/>
      <c r="I23" s="247"/>
      <c r="J23" s="566"/>
      <c r="K23" s="567"/>
      <c r="L23" s="568"/>
      <c r="M23" s="577"/>
      <c r="N23" s="569"/>
      <c r="O23" s="247"/>
      <c r="P23" s="570"/>
      <c r="Q23" s="252"/>
    </row>
    <row r="24" spans="1:17" s="203" customFormat="1" ht="18.899999999999999" customHeight="1">
      <c r="A24" s="562">
        <v>18</v>
      </c>
      <c r="B24" s="246"/>
      <c r="C24" s="246"/>
      <c r="D24" s="247"/>
      <c r="E24" s="563"/>
      <c r="F24" s="252"/>
      <c r="G24" s="252"/>
      <c r="H24" s="247"/>
      <c r="I24" s="247"/>
      <c r="J24" s="566"/>
      <c r="K24" s="567"/>
      <c r="L24" s="568"/>
      <c r="M24" s="577"/>
      <c r="N24" s="569"/>
      <c r="O24" s="247"/>
      <c r="P24" s="570"/>
      <c r="Q24" s="252"/>
    </row>
    <row r="25" spans="1:17" s="203" customFormat="1" ht="18.899999999999999" customHeight="1">
      <c r="A25" s="562">
        <v>19</v>
      </c>
      <c r="B25" s="246"/>
      <c r="C25" s="246"/>
      <c r="D25" s="247"/>
      <c r="E25" s="563"/>
      <c r="F25" s="252"/>
      <c r="G25" s="252"/>
      <c r="H25" s="247"/>
      <c r="I25" s="247"/>
      <c r="J25" s="566"/>
      <c r="K25" s="567"/>
      <c r="L25" s="568"/>
      <c r="M25" s="577"/>
      <c r="N25" s="569"/>
      <c r="O25" s="247"/>
      <c r="P25" s="570"/>
      <c r="Q25" s="252"/>
    </row>
    <row r="26" spans="1:17" s="203" customFormat="1" ht="18.899999999999999" customHeight="1">
      <c r="A26" s="562">
        <v>20</v>
      </c>
      <c r="B26" s="246"/>
      <c r="C26" s="246"/>
      <c r="D26" s="247"/>
      <c r="E26" s="563"/>
      <c r="F26" s="252"/>
      <c r="G26" s="252"/>
      <c r="H26" s="247"/>
      <c r="I26" s="247"/>
      <c r="J26" s="566"/>
      <c r="K26" s="567"/>
      <c r="L26" s="568"/>
      <c r="M26" s="577"/>
      <c r="N26" s="569"/>
      <c r="O26" s="247"/>
      <c r="P26" s="570"/>
      <c r="Q26" s="252"/>
    </row>
    <row r="27" spans="1:17" s="203" customFormat="1" ht="18.899999999999999" customHeight="1">
      <c r="A27" s="562">
        <v>21</v>
      </c>
      <c r="B27" s="246"/>
      <c r="C27" s="246"/>
      <c r="D27" s="247"/>
      <c r="E27" s="563"/>
      <c r="F27" s="252"/>
      <c r="G27" s="252"/>
      <c r="H27" s="247"/>
      <c r="I27" s="247"/>
      <c r="J27" s="566"/>
      <c r="K27" s="567"/>
      <c r="L27" s="568"/>
      <c r="M27" s="577"/>
      <c r="N27" s="569"/>
      <c r="O27" s="247"/>
      <c r="P27" s="570"/>
      <c r="Q27" s="252"/>
    </row>
    <row r="28" spans="1:17" s="203" customFormat="1" ht="18.899999999999999" customHeight="1">
      <c r="A28" s="562">
        <v>22</v>
      </c>
      <c r="B28" s="246"/>
      <c r="C28" s="246"/>
      <c r="D28" s="247"/>
      <c r="E28" s="579"/>
      <c r="F28" s="580"/>
      <c r="G28" s="574"/>
      <c r="H28" s="247"/>
      <c r="I28" s="247"/>
      <c r="J28" s="566"/>
      <c r="K28" s="567"/>
      <c r="L28" s="568"/>
      <c r="M28" s="577"/>
      <c r="N28" s="569"/>
      <c r="O28" s="247"/>
      <c r="P28" s="570"/>
      <c r="Q28" s="252"/>
    </row>
    <row r="29" spans="1:17" s="203" customFormat="1" ht="18.899999999999999" customHeight="1">
      <c r="A29" s="562">
        <v>23</v>
      </c>
      <c r="B29" s="246"/>
      <c r="C29" s="246"/>
      <c r="D29" s="247"/>
      <c r="E29" s="563"/>
      <c r="F29" s="252"/>
      <c r="G29" s="252"/>
      <c r="H29" s="247"/>
      <c r="I29" s="247"/>
      <c r="J29" s="566"/>
      <c r="K29" s="567"/>
      <c r="L29" s="568"/>
      <c r="M29" s="577"/>
      <c r="N29" s="569"/>
      <c r="O29" s="247"/>
      <c r="P29" s="570"/>
      <c r="Q29" s="252"/>
    </row>
    <row r="30" spans="1:17" s="203" customFormat="1" ht="18.899999999999999" customHeight="1">
      <c r="A30" s="562">
        <v>24</v>
      </c>
      <c r="B30" s="246"/>
      <c r="C30" s="246"/>
      <c r="D30" s="247"/>
      <c r="E30" s="563"/>
      <c r="F30" s="252"/>
      <c r="G30" s="252"/>
      <c r="H30" s="247"/>
      <c r="I30" s="247"/>
      <c r="J30" s="566"/>
      <c r="K30" s="567"/>
      <c r="L30" s="568"/>
      <c r="M30" s="577"/>
      <c r="N30" s="569"/>
      <c r="O30" s="247"/>
      <c r="P30" s="570"/>
      <c r="Q30" s="252"/>
    </row>
    <row r="31" spans="1:17" s="203" customFormat="1" ht="18.899999999999999" customHeight="1">
      <c r="A31" s="562">
        <v>25</v>
      </c>
      <c r="B31" s="246"/>
      <c r="C31" s="246"/>
      <c r="D31" s="247"/>
      <c r="E31" s="563"/>
      <c r="F31" s="252"/>
      <c r="G31" s="252"/>
      <c r="H31" s="247"/>
      <c r="I31" s="247"/>
      <c r="J31" s="566"/>
      <c r="K31" s="567"/>
      <c r="L31" s="568"/>
      <c r="M31" s="577"/>
      <c r="N31" s="569"/>
      <c r="O31" s="247"/>
      <c r="P31" s="570"/>
      <c r="Q31" s="252"/>
    </row>
    <row r="32" spans="1:17" s="203" customFormat="1" ht="18.899999999999999" customHeight="1">
      <c r="A32" s="562">
        <v>26</v>
      </c>
      <c r="B32" s="246"/>
      <c r="C32" s="246"/>
      <c r="D32" s="247"/>
      <c r="E32" s="581"/>
      <c r="F32" s="252"/>
      <c r="G32" s="252"/>
      <c r="H32" s="247"/>
      <c r="I32" s="247"/>
      <c r="J32" s="566"/>
      <c r="K32" s="567"/>
      <c r="L32" s="568"/>
      <c r="M32" s="577"/>
      <c r="N32" s="569"/>
      <c r="O32" s="247"/>
      <c r="P32" s="570"/>
      <c r="Q32" s="252"/>
    </row>
    <row r="33" spans="1:17" s="203" customFormat="1" ht="18.899999999999999" customHeight="1">
      <c r="A33" s="562">
        <v>27</v>
      </c>
      <c r="B33" s="246"/>
      <c r="C33" s="246"/>
      <c r="D33" s="247"/>
      <c r="E33" s="563"/>
      <c r="F33" s="252"/>
      <c r="G33" s="252"/>
      <c r="H33" s="247"/>
      <c r="I33" s="247"/>
      <c r="J33" s="566"/>
      <c r="K33" s="567"/>
      <c r="L33" s="568"/>
      <c r="M33" s="577"/>
      <c r="N33" s="569"/>
      <c r="O33" s="247"/>
      <c r="P33" s="570"/>
      <c r="Q33" s="252"/>
    </row>
    <row r="34" spans="1:17" s="203" customFormat="1" ht="18.899999999999999" customHeight="1">
      <c r="A34" s="562">
        <v>28</v>
      </c>
      <c r="B34" s="246"/>
      <c r="C34" s="246"/>
      <c r="D34" s="247"/>
      <c r="E34" s="563"/>
      <c r="F34" s="252"/>
      <c r="G34" s="252"/>
      <c r="H34" s="247"/>
      <c r="I34" s="247"/>
      <c r="J34" s="566"/>
      <c r="K34" s="567"/>
      <c r="L34" s="568"/>
      <c r="M34" s="577"/>
      <c r="N34" s="569"/>
      <c r="O34" s="247"/>
      <c r="P34" s="570"/>
      <c r="Q34" s="252"/>
    </row>
    <row r="35" spans="1:17" s="203" customFormat="1" ht="18.899999999999999" customHeight="1">
      <c r="A35" s="562">
        <v>29</v>
      </c>
      <c r="B35" s="246"/>
      <c r="C35" s="246"/>
      <c r="D35" s="247"/>
      <c r="E35" s="563"/>
      <c r="F35" s="252"/>
      <c r="G35" s="252"/>
      <c r="H35" s="247"/>
      <c r="I35" s="247"/>
      <c r="J35" s="566"/>
      <c r="K35" s="567"/>
      <c r="L35" s="568"/>
      <c r="M35" s="577"/>
      <c r="N35" s="569"/>
      <c r="O35" s="247"/>
      <c r="P35" s="570"/>
      <c r="Q35" s="252"/>
    </row>
    <row r="36" spans="1:17" s="203" customFormat="1" ht="18.899999999999999" customHeight="1">
      <c r="A36" s="562">
        <v>30</v>
      </c>
      <c r="B36" s="246"/>
      <c r="C36" s="246"/>
      <c r="D36" s="247"/>
      <c r="E36" s="563"/>
      <c r="F36" s="252"/>
      <c r="G36" s="252"/>
      <c r="H36" s="247"/>
      <c r="I36" s="247"/>
      <c r="J36" s="566"/>
      <c r="K36" s="567"/>
      <c r="L36" s="568"/>
      <c r="M36" s="577"/>
      <c r="N36" s="569"/>
      <c r="O36" s="247"/>
      <c r="P36" s="570"/>
      <c r="Q36" s="252"/>
    </row>
    <row r="37" spans="1:17" s="203" customFormat="1" ht="18.899999999999999" customHeight="1">
      <c r="A37" s="562">
        <v>31</v>
      </c>
      <c r="B37" s="246"/>
      <c r="C37" s="246"/>
      <c r="D37" s="247"/>
      <c r="E37" s="563"/>
      <c r="F37" s="252"/>
      <c r="G37" s="252"/>
      <c r="H37" s="247"/>
      <c r="I37" s="247"/>
      <c r="J37" s="566"/>
      <c r="K37" s="567"/>
      <c r="L37" s="568"/>
      <c r="M37" s="577"/>
      <c r="N37" s="569"/>
      <c r="O37" s="247"/>
      <c r="P37" s="570"/>
      <c r="Q37" s="252"/>
    </row>
    <row r="38" spans="1:17" s="203" customFormat="1" ht="18.899999999999999" customHeight="1">
      <c r="A38" s="562">
        <v>32</v>
      </c>
      <c r="B38" s="246"/>
      <c r="C38" s="246"/>
      <c r="D38" s="247"/>
      <c r="E38" s="563"/>
      <c r="F38" s="252"/>
      <c r="G38" s="252"/>
      <c r="H38" s="571"/>
      <c r="I38" s="572"/>
      <c r="J38" s="566"/>
      <c r="K38" s="567"/>
      <c r="L38" s="568"/>
      <c r="M38" s="577"/>
      <c r="N38" s="569"/>
      <c r="O38" s="252"/>
      <c r="P38" s="570"/>
      <c r="Q38" s="252"/>
    </row>
    <row r="39" spans="1:17" s="203" customFormat="1" ht="18.899999999999999" customHeight="1">
      <c r="A39" s="562">
        <v>33</v>
      </c>
      <c r="B39" s="246"/>
      <c r="C39" s="246"/>
      <c r="D39" s="247"/>
      <c r="E39" s="563"/>
      <c r="F39" s="252"/>
      <c r="G39" s="252"/>
      <c r="H39" s="571"/>
      <c r="I39" s="572"/>
      <c r="J39" s="566"/>
      <c r="K39" s="567"/>
      <c r="L39" s="568"/>
      <c r="M39" s="577"/>
      <c r="N39" s="574"/>
      <c r="O39" s="252"/>
      <c r="P39" s="570"/>
      <c r="Q39" s="252"/>
    </row>
    <row r="40" spans="1:17" s="203" customFormat="1" ht="18.899999999999999" customHeight="1">
      <c r="A40" s="562">
        <v>34</v>
      </c>
      <c r="B40" s="246"/>
      <c r="C40" s="246"/>
      <c r="D40" s="247"/>
      <c r="E40" s="563"/>
      <c r="F40" s="252"/>
      <c r="G40" s="252"/>
      <c r="H40" s="571"/>
      <c r="I40" s="572"/>
      <c r="J40" s="566" t="e">
        <f>IF(AND(Q40="",#REF!&gt;0,#REF!&lt;5),K40,)</f>
        <v>#REF!</v>
      </c>
      <c r="K40" s="567" t="str">
        <f>IF(D40="","ZZZ9",IF(AND(#REF!&gt;0,#REF!&lt;5),D40&amp;#REF!,D40&amp;"9"))</f>
        <v>ZZZ9</v>
      </c>
      <c r="L40" s="568">
        <f t="shared" ref="L40:L103" si="0">IF(Q40="",999,Q40)</f>
        <v>999</v>
      </c>
      <c r="M40" s="577">
        <f t="shared" ref="M40:M103" si="1">IF(P40=999,999,1)</f>
        <v>999</v>
      </c>
      <c r="N40" s="574"/>
      <c r="O40" s="252"/>
      <c r="P40" s="570">
        <f t="shared" ref="P40:P103" si="2">IF(N40="DA",1,IF(N40="WC",2,IF(N40="SE",3,IF(N40="Q",4,IF(N40="LL",5,999)))))</f>
        <v>999</v>
      </c>
      <c r="Q40" s="252"/>
    </row>
    <row r="41" spans="1:17" s="203" customFormat="1" ht="18.899999999999999" customHeight="1">
      <c r="A41" s="562">
        <v>35</v>
      </c>
      <c r="B41" s="246"/>
      <c r="C41" s="246"/>
      <c r="D41" s="247"/>
      <c r="E41" s="563"/>
      <c r="F41" s="252"/>
      <c r="G41" s="252"/>
      <c r="H41" s="571"/>
      <c r="I41" s="572"/>
      <c r="J41" s="566" t="e">
        <f>IF(AND(Q41="",#REF!&gt;0,#REF!&lt;5),K41,)</f>
        <v>#REF!</v>
      </c>
      <c r="K41" s="567" t="str">
        <f>IF(D41="","ZZZ9",IF(AND(#REF!&gt;0,#REF!&lt;5),D41&amp;#REF!,D41&amp;"9"))</f>
        <v>ZZZ9</v>
      </c>
      <c r="L41" s="568">
        <f t="shared" si="0"/>
        <v>999</v>
      </c>
      <c r="M41" s="577">
        <f t="shared" si="1"/>
        <v>999</v>
      </c>
      <c r="N41" s="574"/>
      <c r="O41" s="252"/>
      <c r="P41" s="570">
        <f t="shared" si="2"/>
        <v>999</v>
      </c>
      <c r="Q41" s="252"/>
    </row>
    <row r="42" spans="1:17" s="203" customFormat="1" ht="18.899999999999999" customHeight="1">
      <c r="A42" s="562">
        <v>36</v>
      </c>
      <c r="B42" s="246"/>
      <c r="C42" s="246"/>
      <c r="D42" s="247"/>
      <c r="E42" s="563"/>
      <c r="F42" s="252"/>
      <c r="G42" s="252"/>
      <c r="H42" s="571"/>
      <c r="I42" s="572"/>
      <c r="J42" s="566" t="e">
        <f>IF(AND(Q42="",#REF!&gt;0,#REF!&lt;5),K42,)</f>
        <v>#REF!</v>
      </c>
      <c r="K42" s="567" t="str">
        <f>IF(D42="","ZZZ9",IF(AND(#REF!&gt;0,#REF!&lt;5),D42&amp;#REF!,D42&amp;"9"))</f>
        <v>ZZZ9</v>
      </c>
      <c r="L42" s="568">
        <f t="shared" si="0"/>
        <v>999</v>
      </c>
      <c r="M42" s="577">
        <f t="shared" si="1"/>
        <v>999</v>
      </c>
      <c r="N42" s="574"/>
      <c r="O42" s="252"/>
      <c r="P42" s="570">
        <f t="shared" si="2"/>
        <v>999</v>
      </c>
      <c r="Q42" s="252"/>
    </row>
    <row r="43" spans="1:17" s="203" customFormat="1" ht="18.899999999999999" customHeight="1">
      <c r="A43" s="562">
        <v>37</v>
      </c>
      <c r="B43" s="246"/>
      <c r="C43" s="246"/>
      <c r="D43" s="247"/>
      <c r="E43" s="563"/>
      <c r="F43" s="252"/>
      <c r="G43" s="252"/>
      <c r="H43" s="571"/>
      <c r="I43" s="572"/>
      <c r="J43" s="566" t="e">
        <f>IF(AND(Q43="",#REF!&gt;0,#REF!&lt;5),K43,)</f>
        <v>#REF!</v>
      </c>
      <c r="K43" s="567" t="str">
        <f>IF(D43="","ZZZ9",IF(AND(#REF!&gt;0,#REF!&lt;5),D43&amp;#REF!,D43&amp;"9"))</f>
        <v>ZZZ9</v>
      </c>
      <c r="L43" s="568">
        <f t="shared" si="0"/>
        <v>999</v>
      </c>
      <c r="M43" s="577">
        <f t="shared" si="1"/>
        <v>999</v>
      </c>
      <c r="N43" s="574"/>
      <c r="O43" s="252"/>
      <c r="P43" s="570">
        <f t="shared" si="2"/>
        <v>999</v>
      </c>
      <c r="Q43" s="252"/>
    </row>
    <row r="44" spans="1:17" s="203" customFormat="1" ht="18.899999999999999" customHeight="1">
      <c r="A44" s="562">
        <v>38</v>
      </c>
      <c r="B44" s="246"/>
      <c r="C44" s="246"/>
      <c r="D44" s="247"/>
      <c r="E44" s="563"/>
      <c r="F44" s="252"/>
      <c r="G44" s="252"/>
      <c r="H44" s="571"/>
      <c r="I44" s="572"/>
      <c r="J44" s="566" t="e">
        <f>IF(AND(Q44="",#REF!&gt;0,#REF!&lt;5),K44,)</f>
        <v>#REF!</v>
      </c>
      <c r="K44" s="567" t="str">
        <f>IF(D44="","ZZZ9",IF(AND(#REF!&gt;0,#REF!&lt;5),D44&amp;#REF!,D44&amp;"9"))</f>
        <v>ZZZ9</v>
      </c>
      <c r="L44" s="568">
        <f t="shared" si="0"/>
        <v>999</v>
      </c>
      <c r="M44" s="577">
        <f t="shared" si="1"/>
        <v>999</v>
      </c>
      <c r="N44" s="574"/>
      <c r="O44" s="252"/>
      <c r="P44" s="570">
        <f t="shared" si="2"/>
        <v>999</v>
      </c>
      <c r="Q44" s="252"/>
    </row>
    <row r="45" spans="1:17" s="203" customFormat="1" ht="18.899999999999999" customHeight="1">
      <c r="A45" s="562">
        <v>39</v>
      </c>
      <c r="B45" s="246"/>
      <c r="C45" s="246"/>
      <c r="D45" s="247"/>
      <c r="E45" s="563"/>
      <c r="F45" s="252"/>
      <c r="G45" s="252"/>
      <c r="H45" s="571"/>
      <c r="I45" s="572"/>
      <c r="J45" s="566" t="e">
        <f>IF(AND(Q45="",#REF!&gt;0,#REF!&lt;5),K45,)</f>
        <v>#REF!</v>
      </c>
      <c r="K45" s="567" t="str">
        <f>IF(D45="","ZZZ9",IF(AND(#REF!&gt;0,#REF!&lt;5),D45&amp;#REF!,D45&amp;"9"))</f>
        <v>ZZZ9</v>
      </c>
      <c r="L45" s="568">
        <f t="shared" si="0"/>
        <v>999</v>
      </c>
      <c r="M45" s="577">
        <f t="shared" si="1"/>
        <v>999</v>
      </c>
      <c r="N45" s="574"/>
      <c r="O45" s="252"/>
      <c r="P45" s="570">
        <f t="shared" si="2"/>
        <v>999</v>
      </c>
      <c r="Q45" s="252"/>
    </row>
    <row r="46" spans="1:17" s="203" customFormat="1" ht="18.899999999999999" customHeight="1">
      <c r="A46" s="562">
        <v>40</v>
      </c>
      <c r="B46" s="246"/>
      <c r="C46" s="246"/>
      <c r="D46" s="247"/>
      <c r="E46" s="563"/>
      <c r="F46" s="252"/>
      <c r="G46" s="252"/>
      <c r="H46" s="571"/>
      <c r="I46" s="572"/>
      <c r="J46" s="566" t="e">
        <f>IF(AND(Q46="",#REF!&gt;0,#REF!&lt;5),K46,)</f>
        <v>#REF!</v>
      </c>
      <c r="K46" s="567" t="str">
        <f>IF(D46="","ZZZ9",IF(AND(#REF!&gt;0,#REF!&lt;5),D46&amp;#REF!,D46&amp;"9"))</f>
        <v>ZZZ9</v>
      </c>
      <c r="L46" s="568">
        <f t="shared" si="0"/>
        <v>999</v>
      </c>
      <c r="M46" s="577">
        <f t="shared" si="1"/>
        <v>999</v>
      </c>
      <c r="N46" s="574"/>
      <c r="O46" s="252"/>
      <c r="P46" s="570">
        <f t="shared" si="2"/>
        <v>999</v>
      </c>
      <c r="Q46" s="252"/>
    </row>
    <row r="47" spans="1:17" s="203" customFormat="1" ht="18.899999999999999" customHeight="1">
      <c r="A47" s="562">
        <v>41</v>
      </c>
      <c r="B47" s="246"/>
      <c r="C47" s="246"/>
      <c r="D47" s="247"/>
      <c r="E47" s="563"/>
      <c r="F47" s="252"/>
      <c r="G47" s="252"/>
      <c r="H47" s="571"/>
      <c r="I47" s="572"/>
      <c r="J47" s="566" t="e">
        <f>IF(AND(Q47="",#REF!&gt;0,#REF!&lt;5),K47,)</f>
        <v>#REF!</v>
      </c>
      <c r="K47" s="567" t="str">
        <f>IF(D47="","ZZZ9",IF(AND(#REF!&gt;0,#REF!&lt;5),D47&amp;#REF!,D47&amp;"9"))</f>
        <v>ZZZ9</v>
      </c>
      <c r="L47" s="568">
        <f t="shared" si="0"/>
        <v>999</v>
      </c>
      <c r="M47" s="577">
        <f t="shared" si="1"/>
        <v>999</v>
      </c>
      <c r="N47" s="574"/>
      <c r="O47" s="252"/>
      <c r="P47" s="570">
        <f t="shared" si="2"/>
        <v>999</v>
      </c>
      <c r="Q47" s="252"/>
    </row>
    <row r="48" spans="1:17" s="203" customFormat="1" ht="18.899999999999999" customHeight="1">
      <c r="A48" s="562">
        <v>42</v>
      </c>
      <c r="B48" s="246"/>
      <c r="C48" s="246"/>
      <c r="D48" s="247"/>
      <c r="E48" s="563"/>
      <c r="F48" s="252"/>
      <c r="G48" s="252"/>
      <c r="H48" s="571"/>
      <c r="I48" s="572"/>
      <c r="J48" s="566" t="e">
        <f>IF(AND(Q48="",#REF!&gt;0,#REF!&lt;5),K48,)</f>
        <v>#REF!</v>
      </c>
      <c r="K48" s="567" t="str">
        <f>IF(D48="","ZZZ9",IF(AND(#REF!&gt;0,#REF!&lt;5),D48&amp;#REF!,D48&amp;"9"))</f>
        <v>ZZZ9</v>
      </c>
      <c r="L48" s="568">
        <f t="shared" si="0"/>
        <v>999</v>
      </c>
      <c r="M48" s="577">
        <f t="shared" si="1"/>
        <v>999</v>
      </c>
      <c r="N48" s="574"/>
      <c r="O48" s="252"/>
      <c r="P48" s="570">
        <f t="shared" si="2"/>
        <v>999</v>
      </c>
      <c r="Q48" s="252"/>
    </row>
    <row r="49" spans="1:17" s="203" customFormat="1" ht="18.899999999999999" customHeight="1">
      <c r="A49" s="562">
        <v>43</v>
      </c>
      <c r="B49" s="246"/>
      <c r="C49" s="246"/>
      <c r="D49" s="247"/>
      <c r="E49" s="563"/>
      <c r="F49" s="252"/>
      <c r="G49" s="252"/>
      <c r="H49" s="571"/>
      <c r="I49" s="572"/>
      <c r="J49" s="566" t="e">
        <f>IF(AND(Q49="",#REF!&gt;0,#REF!&lt;5),K49,)</f>
        <v>#REF!</v>
      </c>
      <c r="K49" s="567" t="str">
        <f>IF(D49="","ZZZ9",IF(AND(#REF!&gt;0,#REF!&lt;5),D49&amp;#REF!,D49&amp;"9"))</f>
        <v>ZZZ9</v>
      </c>
      <c r="L49" s="568">
        <f t="shared" si="0"/>
        <v>999</v>
      </c>
      <c r="M49" s="577">
        <f t="shared" si="1"/>
        <v>999</v>
      </c>
      <c r="N49" s="574"/>
      <c r="O49" s="252"/>
      <c r="P49" s="570">
        <f t="shared" si="2"/>
        <v>999</v>
      </c>
      <c r="Q49" s="252"/>
    </row>
    <row r="50" spans="1:17" s="203" customFormat="1" ht="18.899999999999999" customHeight="1">
      <c r="A50" s="562">
        <v>44</v>
      </c>
      <c r="B50" s="246"/>
      <c r="C50" s="246"/>
      <c r="D50" s="247"/>
      <c r="E50" s="563"/>
      <c r="F50" s="252"/>
      <c r="G50" s="252"/>
      <c r="H50" s="571"/>
      <c r="I50" s="572"/>
      <c r="J50" s="566" t="e">
        <f>IF(AND(Q50="",#REF!&gt;0,#REF!&lt;5),K50,)</f>
        <v>#REF!</v>
      </c>
      <c r="K50" s="567" t="str">
        <f>IF(D50="","ZZZ9",IF(AND(#REF!&gt;0,#REF!&lt;5),D50&amp;#REF!,D50&amp;"9"))</f>
        <v>ZZZ9</v>
      </c>
      <c r="L50" s="568">
        <f t="shared" si="0"/>
        <v>999</v>
      </c>
      <c r="M50" s="577">
        <f t="shared" si="1"/>
        <v>999</v>
      </c>
      <c r="N50" s="574"/>
      <c r="O50" s="252"/>
      <c r="P50" s="570">
        <f t="shared" si="2"/>
        <v>999</v>
      </c>
      <c r="Q50" s="252"/>
    </row>
    <row r="51" spans="1:17" s="203" customFormat="1" ht="18.899999999999999" customHeight="1">
      <c r="A51" s="562">
        <v>45</v>
      </c>
      <c r="B51" s="246"/>
      <c r="C51" s="246"/>
      <c r="D51" s="247"/>
      <c r="E51" s="563"/>
      <c r="F51" s="252"/>
      <c r="G51" s="252"/>
      <c r="H51" s="571"/>
      <c r="I51" s="572"/>
      <c r="J51" s="566" t="e">
        <f>IF(AND(Q51="",#REF!&gt;0,#REF!&lt;5),K51,)</f>
        <v>#REF!</v>
      </c>
      <c r="K51" s="567" t="str">
        <f>IF(D51="","ZZZ9",IF(AND(#REF!&gt;0,#REF!&lt;5),D51&amp;#REF!,D51&amp;"9"))</f>
        <v>ZZZ9</v>
      </c>
      <c r="L51" s="568">
        <f t="shared" si="0"/>
        <v>999</v>
      </c>
      <c r="M51" s="577">
        <f t="shared" si="1"/>
        <v>999</v>
      </c>
      <c r="N51" s="574"/>
      <c r="O51" s="252"/>
      <c r="P51" s="570">
        <f t="shared" si="2"/>
        <v>999</v>
      </c>
      <c r="Q51" s="252"/>
    </row>
    <row r="52" spans="1:17" s="203" customFormat="1" ht="18.899999999999999" customHeight="1">
      <c r="A52" s="562">
        <v>46</v>
      </c>
      <c r="B52" s="246"/>
      <c r="C52" s="246"/>
      <c r="D52" s="247"/>
      <c r="E52" s="563"/>
      <c r="F52" s="252"/>
      <c r="G52" s="252"/>
      <c r="H52" s="571"/>
      <c r="I52" s="572"/>
      <c r="J52" s="566" t="e">
        <f>IF(AND(Q52="",#REF!&gt;0,#REF!&lt;5),K52,)</f>
        <v>#REF!</v>
      </c>
      <c r="K52" s="567" t="str">
        <f>IF(D52="","ZZZ9",IF(AND(#REF!&gt;0,#REF!&lt;5),D52&amp;#REF!,D52&amp;"9"))</f>
        <v>ZZZ9</v>
      </c>
      <c r="L52" s="568">
        <f t="shared" si="0"/>
        <v>999</v>
      </c>
      <c r="M52" s="577">
        <f t="shared" si="1"/>
        <v>999</v>
      </c>
      <c r="N52" s="574"/>
      <c r="O52" s="252"/>
      <c r="P52" s="570">
        <f t="shared" si="2"/>
        <v>999</v>
      </c>
      <c r="Q52" s="252"/>
    </row>
    <row r="53" spans="1:17" s="203" customFormat="1" ht="18.899999999999999" customHeight="1">
      <c r="A53" s="562">
        <v>47</v>
      </c>
      <c r="B53" s="246"/>
      <c r="C53" s="246"/>
      <c r="D53" s="247"/>
      <c r="E53" s="563"/>
      <c r="F53" s="252"/>
      <c r="G53" s="252"/>
      <c r="H53" s="571"/>
      <c r="I53" s="572"/>
      <c r="J53" s="566" t="e">
        <f>IF(AND(Q53="",#REF!&gt;0,#REF!&lt;5),K53,)</f>
        <v>#REF!</v>
      </c>
      <c r="K53" s="567" t="str">
        <f>IF(D53="","ZZZ9",IF(AND(#REF!&gt;0,#REF!&lt;5),D53&amp;#REF!,D53&amp;"9"))</f>
        <v>ZZZ9</v>
      </c>
      <c r="L53" s="568">
        <f t="shared" si="0"/>
        <v>999</v>
      </c>
      <c r="M53" s="577">
        <f t="shared" si="1"/>
        <v>999</v>
      </c>
      <c r="N53" s="574"/>
      <c r="O53" s="252"/>
      <c r="P53" s="570">
        <f t="shared" si="2"/>
        <v>999</v>
      </c>
      <c r="Q53" s="252"/>
    </row>
    <row r="54" spans="1:17" s="203" customFormat="1" ht="18.899999999999999" customHeight="1">
      <c r="A54" s="562">
        <v>48</v>
      </c>
      <c r="B54" s="246"/>
      <c r="C54" s="246"/>
      <c r="D54" s="247"/>
      <c r="E54" s="563"/>
      <c r="F54" s="252"/>
      <c r="G54" s="252"/>
      <c r="H54" s="571"/>
      <c r="I54" s="572"/>
      <c r="J54" s="566" t="e">
        <f>IF(AND(Q54="",#REF!&gt;0,#REF!&lt;5),K54,)</f>
        <v>#REF!</v>
      </c>
      <c r="K54" s="567" t="str">
        <f>IF(D54="","ZZZ9",IF(AND(#REF!&gt;0,#REF!&lt;5),D54&amp;#REF!,D54&amp;"9"))</f>
        <v>ZZZ9</v>
      </c>
      <c r="L54" s="568">
        <f t="shared" si="0"/>
        <v>999</v>
      </c>
      <c r="M54" s="577">
        <f t="shared" si="1"/>
        <v>999</v>
      </c>
      <c r="N54" s="574"/>
      <c r="O54" s="252"/>
      <c r="P54" s="570">
        <f t="shared" si="2"/>
        <v>999</v>
      </c>
      <c r="Q54" s="252"/>
    </row>
    <row r="55" spans="1:17" s="203" customFormat="1" ht="18.899999999999999" customHeight="1">
      <c r="A55" s="562">
        <v>49</v>
      </c>
      <c r="B55" s="246"/>
      <c r="C55" s="246"/>
      <c r="D55" s="247"/>
      <c r="E55" s="563"/>
      <c r="F55" s="252"/>
      <c r="G55" s="252"/>
      <c r="H55" s="571"/>
      <c r="I55" s="572"/>
      <c r="J55" s="566" t="e">
        <f>IF(AND(Q55="",#REF!&gt;0,#REF!&lt;5),K55,)</f>
        <v>#REF!</v>
      </c>
      <c r="K55" s="567" t="str">
        <f>IF(D55="","ZZZ9",IF(AND(#REF!&gt;0,#REF!&lt;5),D55&amp;#REF!,D55&amp;"9"))</f>
        <v>ZZZ9</v>
      </c>
      <c r="L55" s="568">
        <f t="shared" si="0"/>
        <v>999</v>
      </c>
      <c r="M55" s="577">
        <f t="shared" si="1"/>
        <v>999</v>
      </c>
      <c r="N55" s="574"/>
      <c r="O55" s="252"/>
      <c r="P55" s="570">
        <f t="shared" si="2"/>
        <v>999</v>
      </c>
      <c r="Q55" s="252"/>
    </row>
    <row r="56" spans="1:17" s="203" customFormat="1" ht="18.899999999999999" customHeight="1">
      <c r="A56" s="562">
        <v>50</v>
      </c>
      <c r="B56" s="246"/>
      <c r="C56" s="246"/>
      <c r="D56" s="247"/>
      <c r="E56" s="563"/>
      <c r="F56" s="252"/>
      <c r="G56" s="252"/>
      <c r="H56" s="571"/>
      <c r="I56" s="572"/>
      <c r="J56" s="566" t="e">
        <f>IF(AND(Q56="",#REF!&gt;0,#REF!&lt;5),K56,)</f>
        <v>#REF!</v>
      </c>
      <c r="K56" s="567" t="str">
        <f>IF(D56="","ZZZ9",IF(AND(#REF!&gt;0,#REF!&lt;5),D56&amp;#REF!,D56&amp;"9"))</f>
        <v>ZZZ9</v>
      </c>
      <c r="L56" s="568">
        <f t="shared" si="0"/>
        <v>999</v>
      </c>
      <c r="M56" s="577">
        <f t="shared" si="1"/>
        <v>999</v>
      </c>
      <c r="N56" s="574"/>
      <c r="O56" s="252"/>
      <c r="P56" s="570">
        <f t="shared" si="2"/>
        <v>999</v>
      </c>
      <c r="Q56" s="252"/>
    </row>
    <row r="57" spans="1:17" s="203" customFormat="1" ht="18.899999999999999" customHeight="1">
      <c r="A57" s="562">
        <v>51</v>
      </c>
      <c r="B57" s="246"/>
      <c r="C57" s="246"/>
      <c r="D57" s="247"/>
      <c r="E57" s="563"/>
      <c r="F57" s="252"/>
      <c r="G57" s="252"/>
      <c r="H57" s="571"/>
      <c r="I57" s="572"/>
      <c r="J57" s="566" t="e">
        <f>IF(AND(Q57="",#REF!&gt;0,#REF!&lt;5),K57,)</f>
        <v>#REF!</v>
      </c>
      <c r="K57" s="567" t="str">
        <f>IF(D57="","ZZZ9",IF(AND(#REF!&gt;0,#REF!&lt;5),D57&amp;#REF!,D57&amp;"9"))</f>
        <v>ZZZ9</v>
      </c>
      <c r="L57" s="568">
        <f t="shared" si="0"/>
        <v>999</v>
      </c>
      <c r="M57" s="577">
        <f t="shared" si="1"/>
        <v>999</v>
      </c>
      <c r="N57" s="574"/>
      <c r="O57" s="252"/>
      <c r="P57" s="570">
        <f t="shared" si="2"/>
        <v>999</v>
      </c>
      <c r="Q57" s="252"/>
    </row>
    <row r="58" spans="1:17" s="203" customFormat="1" ht="18.899999999999999" customHeight="1">
      <c r="A58" s="562">
        <v>52</v>
      </c>
      <c r="B58" s="246"/>
      <c r="C58" s="246"/>
      <c r="D58" s="247"/>
      <c r="E58" s="563"/>
      <c r="F58" s="252"/>
      <c r="G58" s="252"/>
      <c r="H58" s="571"/>
      <c r="I58" s="572"/>
      <c r="J58" s="566" t="e">
        <f>IF(AND(Q58="",#REF!&gt;0,#REF!&lt;5),K58,)</f>
        <v>#REF!</v>
      </c>
      <c r="K58" s="567" t="str">
        <f>IF(D58="","ZZZ9",IF(AND(#REF!&gt;0,#REF!&lt;5),D58&amp;#REF!,D58&amp;"9"))</f>
        <v>ZZZ9</v>
      </c>
      <c r="L58" s="568">
        <f t="shared" si="0"/>
        <v>999</v>
      </c>
      <c r="M58" s="577">
        <f t="shared" si="1"/>
        <v>999</v>
      </c>
      <c r="N58" s="574"/>
      <c r="O58" s="252"/>
      <c r="P58" s="570">
        <f t="shared" si="2"/>
        <v>999</v>
      </c>
      <c r="Q58" s="252"/>
    </row>
    <row r="59" spans="1:17" s="203" customFormat="1" ht="18.899999999999999" customHeight="1">
      <c r="A59" s="562">
        <v>53</v>
      </c>
      <c r="B59" s="246"/>
      <c r="C59" s="246"/>
      <c r="D59" s="247"/>
      <c r="E59" s="563"/>
      <c r="F59" s="252"/>
      <c r="G59" s="252"/>
      <c r="H59" s="571"/>
      <c r="I59" s="572"/>
      <c r="J59" s="566" t="e">
        <f>IF(AND(Q59="",#REF!&gt;0,#REF!&lt;5),K59,)</f>
        <v>#REF!</v>
      </c>
      <c r="K59" s="567" t="str">
        <f>IF(D59="","ZZZ9",IF(AND(#REF!&gt;0,#REF!&lt;5),D59&amp;#REF!,D59&amp;"9"))</f>
        <v>ZZZ9</v>
      </c>
      <c r="L59" s="568">
        <f t="shared" si="0"/>
        <v>999</v>
      </c>
      <c r="M59" s="577">
        <f t="shared" si="1"/>
        <v>999</v>
      </c>
      <c r="N59" s="574"/>
      <c r="O59" s="252"/>
      <c r="P59" s="570">
        <f t="shared" si="2"/>
        <v>999</v>
      </c>
      <c r="Q59" s="252"/>
    </row>
    <row r="60" spans="1:17" s="203" customFormat="1" ht="18.899999999999999" customHeight="1">
      <c r="A60" s="562">
        <v>54</v>
      </c>
      <c r="B60" s="246"/>
      <c r="C60" s="246"/>
      <c r="D60" s="247"/>
      <c r="E60" s="563"/>
      <c r="F60" s="252"/>
      <c r="G60" s="252"/>
      <c r="H60" s="571"/>
      <c r="I60" s="572"/>
      <c r="J60" s="566" t="e">
        <f>IF(AND(Q60="",#REF!&gt;0,#REF!&lt;5),K60,)</f>
        <v>#REF!</v>
      </c>
      <c r="K60" s="567" t="str">
        <f>IF(D60="","ZZZ9",IF(AND(#REF!&gt;0,#REF!&lt;5),D60&amp;#REF!,D60&amp;"9"))</f>
        <v>ZZZ9</v>
      </c>
      <c r="L60" s="568">
        <f t="shared" si="0"/>
        <v>999</v>
      </c>
      <c r="M60" s="577">
        <f t="shared" si="1"/>
        <v>999</v>
      </c>
      <c r="N60" s="574"/>
      <c r="O60" s="252"/>
      <c r="P60" s="570">
        <f t="shared" si="2"/>
        <v>999</v>
      </c>
      <c r="Q60" s="252"/>
    </row>
    <row r="61" spans="1:17" s="203" customFormat="1" ht="18.899999999999999" customHeight="1">
      <c r="A61" s="562">
        <v>55</v>
      </c>
      <c r="B61" s="246"/>
      <c r="C61" s="246"/>
      <c r="D61" s="247"/>
      <c r="E61" s="563"/>
      <c r="F61" s="252"/>
      <c r="G61" s="252"/>
      <c r="H61" s="571"/>
      <c r="I61" s="572"/>
      <c r="J61" s="566" t="e">
        <f>IF(AND(Q61="",#REF!&gt;0,#REF!&lt;5),K61,)</f>
        <v>#REF!</v>
      </c>
      <c r="K61" s="567" t="str">
        <f>IF(D61="","ZZZ9",IF(AND(#REF!&gt;0,#REF!&lt;5),D61&amp;#REF!,D61&amp;"9"))</f>
        <v>ZZZ9</v>
      </c>
      <c r="L61" s="568">
        <f t="shared" si="0"/>
        <v>999</v>
      </c>
      <c r="M61" s="577">
        <f t="shared" si="1"/>
        <v>999</v>
      </c>
      <c r="N61" s="574"/>
      <c r="O61" s="252"/>
      <c r="P61" s="570">
        <f t="shared" si="2"/>
        <v>999</v>
      </c>
      <c r="Q61" s="252"/>
    </row>
    <row r="62" spans="1:17" s="203" customFormat="1" ht="18.899999999999999" customHeight="1">
      <c r="A62" s="562">
        <v>56</v>
      </c>
      <c r="B62" s="246"/>
      <c r="C62" s="246"/>
      <c r="D62" s="247"/>
      <c r="E62" s="563"/>
      <c r="F62" s="252"/>
      <c r="G62" s="252"/>
      <c r="H62" s="571"/>
      <c r="I62" s="572"/>
      <c r="J62" s="566" t="e">
        <f>IF(AND(Q62="",#REF!&gt;0,#REF!&lt;5),K62,)</f>
        <v>#REF!</v>
      </c>
      <c r="K62" s="567" t="str">
        <f>IF(D62="","ZZZ9",IF(AND(#REF!&gt;0,#REF!&lt;5),D62&amp;#REF!,D62&amp;"9"))</f>
        <v>ZZZ9</v>
      </c>
      <c r="L62" s="568">
        <f t="shared" si="0"/>
        <v>999</v>
      </c>
      <c r="M62" s="577">
        <f t="shared" si="1"/>
        <v>999</v>
      </c>
      <c r="N62" s="574"/>
      <c r="O62" s="252"/>
      <c r="P62" s="570">
        <f t="shared" si="2"/>
        <v>999</v>
      </c>
      <c r="Q62" s="252"/>
    </row>
    <row r="63" spans="1:17" s="203" customFormat="1" ht="18.899999999999999" customHeight="1">
      <c r="A63" s="562">
        <v>57</v>
      </c>
      <c r="B63" s="246"/>
      <c r="C63" s="246"/>
      <c r="D63" s="247"/>
      <c r="E63" s="563"/>
      <c r="F63" s="252"/>
      <c r="G63" s="252"/>
      <c r="H63" s="571"/>
      <c r="I63" s="572"/>
      <c r="J63" s="566" t="e">
        <f>IF(AND(Q63="",#REF!&gt;0,#REF!&lt;5),K63,)</f>
        <v>#REF!</v>
      </c>
      <c r="K63" s="567" t="str">
        <f>IF(D63="","ZZZ9",IF(AND(#REF!&gt;0,#REF!&lt;5),D63&amp;#REF!,D63&amp;"9"))</f>
        <v>ZZZ9</v>
      </c>
      <c r="L63" s="568">
        <f t="shared" si="0"/>
        <v>999</v>
      </c>
      <c r="M63" s="577">
        <f t="shared" si="1"/>
        <v>999</v>
      </c>
      <c r="N63" s="574"/>
      <c r="O63" s="252"/>
      <c r="P63" s="570">
        <f t="shared" si="2"/>
        <v>999</v>
      </c>
      <c r="Q63" s="252"/>
    </row>
    <row r="64" spans="1:17" s="203" customFormat="1" ht="18.899999999999999" customHeight="1">
      <c r="A64" s="562">
        <v>58</v>
      </c>
      <c r="B64" s="246"/>
      <c r="C64" s="246"/>
      <c r="D64" s="247"/>
      <c r="E64" s="563"/>
      <c r="F64" s="252"/>
      <c r="G64" s="252"/>
      <c r="H64" s="571"/>
      <c r="I64" s="572"/>
      <c r="J64" s="566" t="e">
        <f>IF(AND(Q64="",#REF!&gt;0,#REF!&lt;5),K64,)</f>
        <v>#REF!</v>
      </c>
      <c r="K64" s="567" t="str">
        <f>IF(D64="","ZZZ9",IF(AND(#REF!&gt;0,#REF!&lt;5),D64&amp;#REF!,D64&amp;"9"))</f>
        <v>ZZZ9</v>
      </c>
      <c r="L64" s="568">
        <f t="shared" si="0"/>
        <v>999</v>
      </c>
      <c r="M64" s="577">
        <f t="shared" si="1"/>
        <v>999</v>
      </c>
      <c r="N64" s="574"/>
      <c r="O64" s="252"/>
      <c r="P64" s="570">
        <f t="shared" si="2"/>
        <v>999</v>
      </c>
      <c r="Q64" s="252"/>
    </row>
    <row r="65" spans="1:17" s="203" customFormat="1" ht="18.899999999999999" customHeight="1">
      <c r="A65" s="562">
        <v>59</v>
      </c>
      <c r="B65" s="246"/>
      <c r="C65" s="246"/>
      <c r="D65" s="247"/>
      <c r="E65" s="563"/>
      <c r="F65" s="252"/>
      <c r="G65" s="252"/>
      <c r="H65" s="571"/>
      <c r="I65" s="572"/>
      <c r="J65" s="566" t="e">
        <f>IF(AND(Q65="",#REF!&gt;0,#REF!&lt;5),K65,)</f>
        <v>#REF!</v>
      </c>
      <c r="K65" s="567" t="str">
        <f>IF(D65="","ZZZ9",IF(AND(#REF!&gt;0,#REF!&lt;5),D65&amp;#REF!,D65&amp;"9"))</f>
        <v>ZZZ9</v>
      </c>
      <c r="L65" s="568">
        <f t="shared" si="0"/>
        <v>999</v>
      </c>
      <c r="M65" s="577">
        <f t="shared" si="1"/>
        <v>999</v>
      </c>
      <c r="N65" s="574"/>
      <c r="O65" s="252"/>
      <c r="P65" s="570">
        <f t="shared" si="2"/>
        <v>999</v>
      </c>
      <c r="Q65" s="252"/>
    </row>
    <row r="66" spans="1:17" s="203" customFormat="1" ht="18.899999999999999" customHeight="1">
      <c r="A66" s="562">
        <v>60</v>
      </c>
      <c r="B66" s="246"/>
      <c r="C66" s="246"/>
      <c r="D66" s="247"/>
      <c r="E66" s="563"/>
      <c r="F66" s="252"/>
      <c r="G66" s="252"/>
      <c r="H66" s="571"/>
      <c r="I66" s="572"/>
      <c r="J66" s="566" t="e">
        <f>IF(AND(Q66="",#REF!&gt;0,#REF!&lt;5),K66,)</f>
        <v>#REF!</v>
      </c>
      <c r="K66" s="567" t="str">
        <f>IF(D66="","ZZZ9",IF(AND(#REF!&gt;0,#REF!&lt;5),D66&amp;#REF!,D66&amp;"9"))</f>
        <v>ZZZ9</v>
      </c>
      <c r="L66" s="568">
        <f t="shared" si="0"/>
        <v>999</v>
      </c>
      <c r="M66" s="577">
        <f t="shared" si="1"/>
        <v>999</v>
      </c>
      <c r="N66" s="574"/>
      <c r="O66" s="252"/>
      <c r="P66" s="570">
        <f t="shared" si="2"/>
        <v>999</v>
      </c>
      <c r="Q66" s="252"/>
    </row>
    <row r="67" spans="1:17" s="203" customFormat="1" ht="18.899999999999999" customHeight="1">
      <c r="A67" s="562">
        <v>61</v>
      </c>
      <c r="B67" s="246"/>
      <c r="C67" s="246"/>
      <c r="D67" s="247"/>
      <c r="E67" s="563"/>
      <c r="F67" s="252"/>
      <c r="G67" s="252"/>
      <c r="H67" s="571"/>
      <c r="I67" s="572"/>
      <c r="J67" s="566" t="e">
        <f>IF(AND(Q67="",#REF!&gt;0,#REF!&lt;5),K67,)</f>
        <v>#REF!</v>
      </c>
      <c r="K67" s="567" t="str">
        <f>IF(D67="","ZZZ9",IF(AND(#REF!&gt;0,#REF!&lt;5),D67&amp;#REF!,D67&amp;"9"))</f>
        <v>ZZZ9</v>
      </c>
      <c r="L67" s="568">
        <f t="shared" si="0"/>
        <v>999</v>
      </c>
      <c r="M67" s="577">
        <f t="shared" si="1"/>
        <v>999</v>
      </c>
      <c r="N67" s="574"/>
      <c r="O67" s="252"/>
      <c r="P67" s="570">
        <f t="shared" si="2"/>
        <v>999</v>
      </c>
      <c r="Q67" s="252"/>
    </row>
    <row r="68" spans="1:17" s="203" customFormat="1" ht="18.899999999999999" customHeight="1">
      <c r="A68" s="562">
        <v>62</v>
      </c>
      <c r="B68" s="246"/>
      <c r="C68" s="246"/>
      <c r="D68" s="247"/>
      <c r="E68" s="563"/>
      <c r="F68" s="252"/>
      <c r="G68" s="252"/>
      <c r="H68" s="571"/>
      <c r="I68" s="572"/>
      <c r="J68" s="566" t="e">
        <f>IF(AND(Q68="",#REF!&gt;0,#REF!&lt;5),K68,)</f>
        <v>#REF!</v>
      </c>
      <c r="K68" s="567" t="str">
        <f>IF(D68="","ZZZ9",IF(AND(#REF!&gt;0,#REF!&lt;5),D68&amp;#REF!,D68&amp;"9"))</f>
        <v>ZZZ9</v>
      </c>
      <c r="L68" s="568">
        <f t="shared" si="0"/>
        <v>999</v>
      </c>
      <c r="M68" s="577">
        <f t="shared" si="1"/>
        <v>999</v>
      </c>
      <c r="N68" s="574"/>
      <c r="O68" s="252"/>
      <c r="P68" s="570">
        <f t="shared" si="2"/>
        <v>999</v>
      </c>
      <c r="Q68" s="252"/>
    </row>
    <row r="69" spans="1:17" s="203" customFormat="1" ht="18.899999999999999" customHeight="1">
      <c r="A69" s="562">
        <v>63</v>
      </c>
      <c r="B69" s="246"/>
      <c r="C69" s="246"/>
      <c r="D69" s="247"/>
      <c r="E69" s="563"/>
      <c r="F69" s="252"/>
      <c r="G69" s="252"/>
      <c r="H69" s="571"/>
      <c r="I69" s="572"/>
      <c r="J69" s="566" t="e">
        <f>IF(AND(Q69="",#REF!&gt;0,#REF!&lt;5),K69,)</f>
        <v>#REF!</v>
      </c>
      <c r="K69" s="567" t="str">
        <f>IF(D69="","ZZZ9",IF(AND(#REF!&gt;0,#REF!&lt;5),D69&amp;#REF!,D69&amp;"9"))</f>
        <v>ZZZ9</v>
      </c>
      <c r="L69" s="568">
        <f t="shared" si="0"/>
        <v>999</v>
      </c>
      <c r="M69" s="577">
        <f t="shared" si="1"/>
        <v>999</v>
      </c>
      <c r="N69" s="574"/>
      <c r="O69" s="252"/>
      <c r="P69" s="570">
        <f t="shared" si="2"/>
        <v>999</v>
      </c>
      <c r="Q69" s="252"/>
    </row>
    <row r="70" spans="1:17" s="203" customFormat="1" ht="18.899999999999999" customHeight="1">
      <c r="A70" s="562">
        <v>64</v>
      </c>
      <c r="B70" s="246"/>
      <c r="C70" s="246"/>
      <c r="D70" s="247"/>
      <c r="E70" s="563"/>
      <c r="F70" s="252"/>
      <c r="G70" s="252"/>
      <c r="H70" s="571"/>
      <c r="I70" s="572"/>
      <c r="J70" s="566" t="e">
        <f>IF(AND(Q70="",#REF!&gt;0,#REF!&lt;5),K70,)</f>
        <v>#REF!</v>
      </c>
      <c r="K70" s="567" t="str">
        <f>IF(D70="","ZZZ9",IF(AND(#REF!&gt;0,#REF!&lt;5),D70&amp;#REF!,D70&amp;"9"))</f>
        <v>ZZZ9</v>
      </c>
      <c r="L70" s="568">
        <f t="shared" si="0"/>
        <v>999</v>
      </c>
      <c r="M70" s="577">
        <f t="shared" si="1"/>
        <v>999</v>
      </c>
      <c r="N70" s="574"/>
      <c r="O70" s="252"/>
      <c r="P70" s="570">
        <f t="shared" si="2"/>
        <v>999</v>
      </c>
      <c r="Q70" s="252"/>
    </row>
    <row r="71" spans="1:17" s="203" customFormat="1" ht="18.899999999999999" customHeight="1">
      <c r="A71" s="562">
        <v>65</v>
      </c>
      <c r="B71" s="246"/>
      <c r="C71" s="246"/>
      <c r="D71" s="247"/>
      <c r="E71" s="563"/>
      <c r="F71" s="252"/>
      <c r="G71" s="252"/>
      <c r="H71" s="571"/>
      <c r="I71" s="572"/>
      <c r="J71" s="566" t="e">
        <f>IF(AND(Q71="",#REF!&gt;0,#REF!&lt;5),K71,)</f>
        <v>#REF!</v>
      </c>
      <c r="K71" s="567" t="str">
        <f>IF(D71="","ZZZ9",IF(AND(#REF!&gt;0,#REF!&lt;5),D71&amp;#REF!,D71&amp;"9"))</f>
        <v>ZZZ9</v>
      </c>
      <c r="L71" s="568">
        <f t="shared" si="0"/>
        <v>999</v>
      </c>
      <c r="M71" s="577">
        <f t="shared" si="1"/>
        <v>999</v>
      </c>
      <c r="N71" s="574"/>
      <c r="O71" s="252"/>
      <c r="P71" s="570">
        <f t="shared" si="2"/>
        <v>999</v>
      </c>
      <c r="Q71" s="252"/>
    </row>
    <row r="72" spans="1:17" s="203" customFormat="1" ht="18.899999999999999" customHeight="1">
      <c r="A72" s="562">
        <v>66</v>
      </c>
      <c r="B72" s="246"/>
      <c r="C72" s="246"/>
      <c r="D72" s="247"/>
      <c r="E72" s="563"/>
      <c r="F72" s="252"/>
      <c r="G72" s="252"/>
      <c r="H72" s="571"/>
      <c r="I72" s="572"/>
      <c r="J72" s="566" t="e">
        <f>IF(AND(Q72="",#REF!&gt;0,#REF!&lt;5),K72,)</f>
        <v>#REF!</v>
      </c>
      <c r="K72" s="567" t="str">
        <f>IF(D72="","ZZZ9",IF(AND(#REF!&gt;0,#REF!&lt;5),D72&amp;#REF!,D72&amp;"9"))</f>
        <v>ZZZ9</v>
      </c>
      <c r="L72" s="568">
        <f t="shared" si="0"/>
        <v>999</v>
      </c>
      <c r="M72" s="577">
        <f t="shared" si="1"/>
        <v>999</v>
      </c>
      <c r="N72" s="574"/>
      <c r="O72" s="252"/>
      <c r="P72" s="570">
        <f t="shared" si="2"/>
        <v>999</v>
      </c>
      <c r="Q72" s="252"/>
    </row>
    <row r="73" spans="1:17" s="203" customFormat="1" ht="18.899999999999999" customHeight="1">
      <c r="A73" s="562">
        <v>67</v>
      </c>
      <c r="B73" s="246"/>
      <c r="C73" s="246"/>
      <c r="D73" s="247"/>
      <c r="E73" s="563"/>
      <c r="F73" s="252"/>
      <c r="G73" s="252"/>
      <c r="H73" s="571"/>
      <c r="I73" s="572"/>
      <c r="J73" s="566" t="e">
        <f>IF(AND(Q73="",#REF!&gt;0,#REF!&lt;5),K73,)</f>
        <v>#REF!</v>
      </c>
      <c r="K73" s="567" t="str">
        <f>IF(D73="","ZZZ9",IF(AND(#REF!&gt;0,#REF!&lt;5),D73&amp;#REF!,D73&amp;"9"))</f>
        <v>ZZZ9</v>
      </c>
      <c r="L73" s="568">
        <f t="shared" si="0"/>
        <v>999</v>
      </c>
      <c r="M73" s="577">
        <f t="shared" si="1"/>
        <v>999</v>
      </c>
      <c r="N73" s="574"/>
      <c r="O73" s="252"/>
      <c r="P73" s="570">
        <f t="shared" si="2"/>
        <v>999</v>
      </c>
      <c r="Q73" s="252"/>
    </row>
    <row r="74" spans="1:17" s="203" customFormat="1" ht="18.899999999999999" customHeight="1">
      <c r="A74" s="562">
        <v>68</v>
      </c>
      <c r="B74" s="246"/>
      <c r="C74" s="246"/>
      <c r="D74" s="247"/>
      <c r="E74" s="563"/>
      <c r="F74" s="252"/>
      <c r="G74" s="252"/>
      <c r="H74" s="571"/>
      <c r="I74" s="572"/>
      <c r="J74" s="566" t="e">
        <f>IF(AND(Q74="",#REF!&gt;0,#REF!&lt;5),K74,)</f>
        <v>#REF!</v>
      </c>
      <c r="K74" s="567" t="str">
        <f>IF(D74="","ZZZ9",IF(AND(#REF!&gt;0,#REF!&lt;5),D74&amp;#REF!,D74&amp;"9"))</f>
        <v>ZZZ9</v>
      </c>
      <c r="L74" s="568">
        <f t="shared" si="0"/>
        <v>999</v>
      </c>
      <c r="M74" s="577">
        <f t="shared" si="1"/>
        <v>999</v>
      </c>
      <c r="N74" s="574"/>
      <c r="O74" s="252"/>
      <c r="P74" s="570">
        <f t="shared" si="2"/>
        <v>999</v>
      </c>
      <c r="Q74" s="252"/>
    </row>
    <row r="75" spans="1:17" s="203" customFormat="1" ht="18.899999999999999" customHeight="1">
      <c r="A75" s="562">
        <v>69</v>
      </c>
      <c r="B75" s="246"/>
      <c r="C75" s="246"/>
      <c r="D75" s="247"/>
      <c r="E75" s="563"/>
      <c r="F75" s="252"/>
      <c r="G75" s="252"/>
      <c r="H75" s="571"/>
      <c r="I75" s="572"/>
      <c r="J75" s="566" t="e">
        <f>IF(AND(Q75="",#REF!&gt;0,#REF!&lt;5),K75,)</f>
        <v>#REF!</v>
      </c>
      <c r="K75" s="567" t="str">
        <f>IF(D75="","ZZZ9",IF(AND(#REF!&gt;0,#REF!&lt;5),D75&amp;#REF!,D75&amp;"9"))</f>
        <v>ZZZ9</v>
      </c>
      <c r="L75" s="568">
        <f t="shared" si="0"/>
        <v>999</v>
      </c>
      <c r="M75" s="577">
        <f t="shared" si="1"/>
        <v>999</v>
      </c>
      <c r="N75" s="574"/>
      <c r="O75" s="252"/>
      <c r="P75" s="570">
        <f t="shared" si="2"/>
        <v>999</v>
      </c>
      <c r="Q75" s="252"/>
    </row>
    <row r="76" spans="1:17" s="203" customFormat="1" ht="18.899999999999999" customHeight="1">
      <c r="A76" s="562">
        <v>70</v>
      </c>
      <c r="B76" s="246"/>
      <c r="C76" s="246"/>
      <c r="D76" s="247"/>
      <c r="E76" s="563"/>
      <c r="F76" s="252"/>
      <c r="G76" s="252"/>
      <c r="H76" s="571"/>
      <c r="I76" s="572"/>
      <c r="J76" s="566" t="e">
        <f>IF(AND(Q76="",#REF!&gt;0,#REF!&lt;5),K76,)</f>
        <v>#REF!</v>
      </c>
      <c r="K76" s="567" t="str">
        <f>IF(D76="","ZZZ9",IF(AND(#REF!&gt;0,#REF!&lt;5),D76&amp;#REF!,D76&amp;"9"))</f>
        <v>ZZZ9</v>
      </c>
      <c r="L76" s="568">
        <f t="shared" si="0"/>
        <v>999</v>
      </c>
      <c r="M76" s="577">
        <f t="shared" si="1"/>
        <v>999</v>
      </c>
      <c r="N76" s="574"/>
      <c r="O76" s="252"/>
      <c r="P76" s="570">
        <f t="shared" si="2"/>
        <v>999</v>
      </c>
      <c r="Q76" s="252"/>
    </row>
    <row r="77" spans="1:17" s="203" customFormat="1" ht="18.899999999999999" customHeight="1">
      <c r="A77" s="562">
        <v>71</v>
      </c>
      <c r="B77" s="246"/>
      <c r="C77" s="246"/>
      <c r="D77" s="247"/>
      <c r="E77" s="563"/>
      <c r="F77" s="252"/>
      <c r="G77" s="252"/>
      <c r="H77" s="571"/>
      <c r="I77" s="572"/>
      <c r="J77" s="566" t="e">
        <f>IF(AND(Q77="",#REF!&gt;0,#REF!&lt;5),K77,)</f>
        <v>#REF!</v>
      </c>
      <c r="K77" s="567" t="str">
        <f>IF(D77="","ZZZ9",IF(AND(#REF!&gt;0,#REF!&lt;5),D77&amp;#REF!,D77&amp;"9"))</f>
        <v>ZZZ9</v>
      </c>
      <c r="L77" s="568">
        <f t="shared" si="0"/>
        <v>999</v>
      </c>
      <c r="M77" s="577">
        <f t="shared" si="1"/>
        <v>999</v>
      </c>
      <c r="N77" s="574"/>
      <c r="O77" s="252"/>
      <c r="P77" s="570">
        <f t="shared" si="2"/>
        <v>999</v>
      </c>
      <c r="Q77" s="252"/>
    </row>
    <row r="78" spans="1:17" s="203" customFormat="1" ht="18.899999999999999" customHeight="1">
      <c r="A78" s="562">
        <v>72</v>
      </c>
      <c r="B78" s="246"/>
      <c r="C78" s="246"/>
      <c r="D78" s="247"/>
      <c r="E78" s="563"/>
      <c r="F78" s="252"/>
      <c r="G78" s="252"/>
      <c r="H78" s="571"/>
      <c r="I78" s="572"/>
      <c r="J78" s="566" t="e">
        <f>IF(AND(Q78="",#REF!&gt;0,#REF!&lt;5),K78,)</f>
        <v>#REF!</v>
      </c>
      <c r="K78" s="567" t="str">
        <f>IF(D78="","ZZZ9",IF(AND(#REF!&gt;0,#REF!&lt;5),D78&amp;#REF!,D78&amp;"9"))</f>
        <v>ZZZ9</v>
      </c>
      <c r="L78" s="568">
        <f t="shared" si="0"/>
        <v>999</v>
      </c>
      <c r="M78" s="577">
        <f t="shared" si="1"/>
        <v>999</v>
      </c>
      <c r="N78" s="574"/>
      <c r="O78" s="252"/>
      <c r="P78" s="570">
        <f t="shared" si="2"/>
        <v>999</v>
      </c>
      <c r="Q78" s="252"/>
    </row>
    <row r="79" spans="1:17" s="203" customFormat="1" ht="18.899999999999999" customHeight="1">
      <c r="A79" s="562">
        <v>73</v>
      </c>
      <c r="B79" s="246"/>
      <c r="C79" s="246"/>
      <c r="D79" s="247"/>
      <c r="E79" s="563"/>
      <c r="F79" s="252"/>
      <c r="G79" s="252"/>
      <c r="H79" s="571"/>
      <c r="I79" s="572"/>
      <c r="J79" s="566" t="e">
        <f>IF(AND(Q79="",#REF!&gt;0,#REF!&lt;5),K79,)</f>
        <v>#REF!</v>
      </c>
      <c r="K79" s="567" t="str">
        <f>IF(D79="","ZZZ9",IF(AND(#REF!&gt;0,#REF!&lt;5),D79&amp;#REF!,D79&amp;"9"))</f>
        <v>ZZZ9</v>
      </c>
      <c r="L79" s="568">
        <f t="shared" si="0"/>
        <v>999</v>
      </c>
      <c r="M79" s="577">
        <f t="shared" si="1"/>
        <v>999</v>
      </c>
      <c r="N79" s="574"/>
      <c r="O79" s="252"/>
      <c r="P79" s="570">
        <f t="shared" si="2"/>
        <v>999</v>
      </c>
      <c r="Q79" s="252"/>
    </row>
    <row r="80" spans="1:17" s="203" customFormat="1" ht="18.899999999999999" customHeight="1">
      <c r="A80" s="562">
        <v>74</v>
      </c>
      <c r="B80" s="246"/>
      <c r="C80" s="246"/>
      <c r="D80" s="247"/>
      <c r="E80" s="563"/>
      <c r="F80" s="252"/>
      <c r="G80" s="252"/>
      <c r="H80" s="571"/>
      <c r="I80" s="572"/>
      <c r="J80" s="566" t="e">
        <f>IF(AND(Q80="",#REF!&gt;0,#REF!&lt;5),K80,)</f>
        <v>#REF!</v>
      </c>
      <c r="K80" s="567" t="str">
        <f>IF(D80="","ZZZ9",IF(AND(#REF!&gt;0,#REF!&lt;5),D80&amp;#REF!,D80&amp;"9"))</f>
        <v>ZZZ9</v>
      </c>
      <c r="L80" s="568">
        <f t="shared" si="0"/>
        <v>999</v>
      </c>
      <c r="M80" s="577">
        <f t="shared" si="1"/>
        <v>999</v>
      </c>
      <c r="N80" s="574"/>
      <c r="O80" s="252"/>
      <c r="P80" s="570">
        <f t="shared" si="2"/>
        <v>999</v>
      </c>
      <c r="Q80" s="252"/>
    </row>
    <row r="81" spans="1:17" s="203" customFormat="1" ht="18.899999999999999" customHeight="1">
      <c r="A81" s="562">
        <v>75</v>
      </c>
      <c r="B81" s="246"/>
      <c r="C81" s="246"/>
      <c r="D81" s="247"/>
      <c r="E81" s="563"/>
      <c r="F81" s="252"/>
      <c r="G81" s="252"/>
      <c r="H81" s="571"/>
      <c r="I81" s="572"/>
      <c r="J81" s="566" t="e">
        <f>IF(AND(Q81="",#REF!&gt;0,#REF!&lt;5),K81,)</f>
        <v>#REF!</v>
      </c>
      <c r="K81" s="567" t="str">
        <f>IF(D81="","ZZZ9",IF(AND(#REF!&gt;0,#REF!&lt;5),D81&amp;#REF!,D81&amp;"9"))</f>
        <v>ZZZ9</v>
      </c>
      <c r="L81" s="568">
        <f t="shared" si="0"/>
        <v>999</v>
      </c>
      <c r="M81" s="577">
        <f t="shared" si="1"/>
        <v>999</v>
      </c>
      <c r="N81" s="574"/>
      <c r="O81" s="252"/>
      <c r="P81" s="570">
        <f t="shared" si="2"/>
        <v>999</v>
      </c>
      <c r="Q81" s="252"/>
    </row>
    <row r="82" spans="1:17" s="203" customFormat="1" ht="18.899999999999999" customHeight="1">
      <c r="A82" s="562">
        <v>76</v>
      </c>
      <c r="B82" s="246"/>
      <c r="C82" s="246"/>
      <c r="D82" s="247"/>
      <c r="E82" s="563"/>
      <c r="F82" s="252"/>
      <c r="G82" s="252"/>
      <c r="H82" s="571"/>
      <c r="I82" s="572"/>
      <c r="J82" s="566" t="e">
        <f>IF(AND(Q82="",#REF!&gt;0,#REF!&lt;5),K82,)</f>
        <v>#REF!</v>
      </c>
      <c r="K82" s="567" t="str">
        <f>IF(D82="","ZZZ9",IF(AND(#REF!&gt;0,#REF!&lt;5),D82&amp;#REF!,D82&amp;"9"))</f>
        <v>ZZZ9</v>
      </c>
      <c r="L82" s="568">
        <f t="shared" si="0"/>
        <v>999</v>
      </c>
      <c r="M82" s="577">
        <f t="shared" si="1"/>
        <v>999</v>
      </c>
      <c r="N82" s="574"/>
      <c r="O82" s="252"/>
      <c r="P82" s="570">
        <f t="shared" si="2"/>
        <v>999</v>
      </c>
      <c r="Q82" s="252"/>
    </row>
    <row r="83" spans="1:17" s="203" customFormat="1" ht="18.899999999999999" customHeight="1">
      <c r="A83" s="562">
        <v>77</v>
      </c>
      <c r="B83" s="246"/>
      <c r="C83" s="246"/>
      <c r="D83" s="247"/>
      <c r="E83" s="563"/>
      <c r="F83" s="252"/>
      <c r="G83" s="252"/>
      <c r="H83" s="571"/>
      <c r="I83" s="572"/>
      <c r="J83" s="566" t="e">
        <f>IF(AND(Q83="",#REF!&gt;0,#REF!&lt;5),K83,)</f>
        <v>#REF!</v>
      </c>
      <c r="K83" s="567" t="str">
        <f>IF(D83="","ZZZ9",IF(AND(#REF!&gt;0,#REF!&lt;5),D83&amp;#REF!,D83&amp;"9"))</f>
        <v>ZZZ9</v>
      </c>
      <c r="L83" s="568">
        <f t="shared" si="0"/>
        <v>999</v>
      </c>
      <c r="M83" s="577">
        <f t="shared" si="1"/>
        <v>999</v>
      </c>
      <c r="N83" s="574"/>
      <c r="O83" s="252"/>
      <c r="P83" s="570">
        <f t="shared" si="2"/>
        <v>999</v>
      </c>
      <c r="Q83" s="252"/>
    </row>
    <row r="84" spans="1:17" s="203" customFormat="1" ht="18.899999999999999" customHeight="1">
      <c r="A84" s="562">
        <v>78</v>
      </c>
      <c r="B84" s="246"/>
      <c r="C84" s="246"/>
      <c r="D84" s="247"/>
      <c r="E84" s="563"/>
      <c r="F84" s="252"/>
      <c r="G84" s="252"/>
      <c r="H84" s="571"/>
      <c r="I84" s="572"/>
      <c r="J84" s="566" t="e">
        <f>IF(AND(Q84="",#REF!&gt;0,#REF!&lt;5),K84,)</f>
        <v>#REF!</v>
      </c>
      <c r="K84" s="567" t="str">
        <f>IF(D84="","ZZZ9",IF(AND(#REF!&gt;0,#REF!&lt;5),D84&amp;#REF!,D84&amp;"9"))</f>
        <v>ZZZ9</v>
      </c>
      <c r="L84" s="568">
        <f t="shared" si="0"/>
        <v>999</v>
      </c>
      <c r="M84" s="577">
        <f t="shared" si="1"/>
        <v>999</v>
      </c>
      <c r="N84" s="574"/>
      <c r="O84" s="252"/>
      <c r="P84" s="570">
        <f t="shared" si="2"/>
        <v>999</v>
      </c>
      <c r="Q84" s="252"/>
    </row>
    <row r="85" spans="1:17" s="203" customFormat="1" ht="18.899999999999999" customHeight="1">
      <c r="A85" s="562">
        <v>79</v>
      </c>
      <c r="B85" s="246"/>
      <c r="C85" s="246"/>
      <c r="D85" s="247"/>
      <c r="E85" s="563"/>
      <c r="F85" s="252"/>
      <c r="G85" s="252"/>
      <c r="H85" s="571"/>
      <c r="I85" s="572"/>
      <c r="J85" s="566" t="e">
        <f>IF(AND(Q85="",#REF!&gt;0,#REF!&lt;5),K85,)</f>
        <v>#REF!</v>
      </c>
      <c r="K85" s="567" t="str">
        <f>IF(D85="","ZZZ9",IF(AND(#REF!&gt;0,#REF!&lt;5),D85&amp;#REF!,D85&amp;"9"))</f>
        <v>ZZZ9</v>
      </c>
      <c r="L85" s="568">
        <f t="shared" si="0"/>
        <v>999</v>
      </c>
      <c r="M85" s="577">
        <f t="shared" si="1"/>
        <v>999</v>
      </c>
      <c r="N85" s="574"/>
      <c r="O85" s="252"/>
      <c r="P85" s="570">
        <f t="shared" si="2"/>
        <v>999</v>
      </c>
      <c r="Q85" s="252"/>
    </row>
    <row r="86" spans="1:17" s="203" customFormat="1" ht="18.899999999999999" customHeight="1">
      <c r="A86" s="562">
        <v>80</v>
      </c>
      <c r="B86" s="246"/>
      <c r="C86" s="246"/>
      <c r="D86" s="247"/>
      <c r="E86" s="563"/>
      <c r="F86" s="252"/>
      <c r="G86" s="252"/>
      <c r="H86" s="571"/>
      <c r="I86" s="572"/>
      <c r="J86" s="566" t="e">
        <f>IF(AND(Q86="",#REF!&gt;0,#REF!&lt;5),K86,)</f>
        <v>#REF!</v>
      </c>
      <c r="K86" s="567" t="str">
        <f>IF(D86="","ZZZ9",IF(AND(#REF!&gt;0,#REF!&lt;5),D86&amp;#REF!,D86&amp;"9"))</f>
        <v>ZZZ9</v>
      </c>
      <c r="L86" s="568">
        <f t="shared" si="0"/>
        <v>999</v>
      </c>
      <c r="M86" s="577">
        <f t="shared" si="1"/>
        <v>999</v>
      </c>
      <c r="N86" s="574"/>
      <c r="O86" s="252"/>
      <c r="P86" s="570">
        <f t="shared" si="2"/>
        <v>999</v>
      </c>
      <c r="Q86" s="252"/>
    </row>
    <row r="87" spans="1:17" s="203" customFormat="1" ht="18.899999999999999" customHeight="1">
      <c r="A87" s="562">
        <v>81</v>
      </c>
      <c r="B87" s="246"/>
      <c r="C87" s="246"/>
      <c r="D87" s="247"/>
      <c r="E87" s="563"/>
      <c r="F87" s="252"/>
      <c r="G87" s="252"/>
      <c r="H87" s="571"/>
      <c r="I87" s="572"/>
      <c r="J87" s="566" t="e">
        <f>IF(AND(Q87="",#REF!&gt;0,#REF!&lt;5),K87,)</f>
        <v>#REF!</v>
      </c>
      <c r="K87" s="567" t="str">
        <f>IF(D87="","ZZZ9",IF(AND(#REF!&gt;0,#REF!&lt;5),D87&amp;#REF!,D87&amp;"9"))</f>
        <v>ZZZ9</v>
      </c>
      <c r="L87" s="568">
        <f t="shared" si="0"/>
        <v>999</v>
      </c>
      <c r="M87" s="577">
        <f t="shared" si="1"/>
        <v>999</v>
      </c>
      <c r="N87" s="574"/>
      <c r="O87" s="252"/>
      <c r="P87" s="570">
        <f t="shared" si="2"/>
        <v>999</v>
      </c>
      <c r="Q87" s="252"/>
    </row>
    <row r="88" spans="1:17" s="203" customFormat="1" ht="18.899999999999999" customHeight="1">
      <c r="A88" s="562">
        <v>82</v>
      </c>
      <c r="B88" s="246"/>
      <c r="C88" s="246"/>
      <c r="D88" s="247"/>
      <c r="E88" s="563"/>
      <c r="F88" s="252"/>
      <c r="G88" s="252"/>
      <c r="H88" s="571"/>
      <c r="I88" s="572"/>
      <c r="J88" s="566" t="e">
        <f>IF(AND(Q88="",#REF!&gt;0,#REF!&lt;5),K88,)</f>
        <v>#REF!</v>
      </c>
      <c r="K88" s="567" t="str">
        <f>IF(D88="","ZZZ9",IF(AND(#REF!&gt;0,#REF!&lt;5),D88&amp;#REF!,D88&amp;"9"))</f>
        <v>ZZZ9</v>
      </c>
      <c r="L88" s="568">
        <f t="shared" si="0"/>
        <v>999</v>
      </c>
      <c r="M88" s="577">
        <f t="shared" si="1"/>
        <v>999</v>
      </c>
      <c r="N88" s="574"/>
      <c r="O88" s="252"/>
      <c r="P88" s="570">
        <f t="shared" si="2"/>
        <v>999</v>
      </c>
      <c r="Q88" s="252"/>
    </row>
    <row r="89" spans="1:17" s="203" customFormat="1" ht="18.899999999999999" customHeight="1">
      <c r="A89" s="562">
        <v>83</v>
      </c>
      <c r="B89" s="246"/>
      <c r="C89" s="246"/>
      <c r="D89" s="247"/>
      <c r="E89" s="563"/>
      <c r="F89" s="252"/>
      <c r="G89" s="252"/>
      <c r="H89" s="571"/>
      <c r="I89" s="572"/>
      <c r="J89" s="566" t="e">
        <f>IF(AND(Q89="",#REF!&gt;0,#REF!&lt;5),K89,)</f>
        <v>#REF!</v>
      </c>
      <c r="K89" s="567" t="str">
        <f>IF(D89="","ZZZ9",IF(AND(#REF!&gt;0,#REF!&lt;5),D89&amp;#REF!,D89&amp;"9"))</f>
        <v>ZZZ9</v>
      </c>
      <c r="L89" s="568">
        <f t="shared" si="0"/>
        <v>999</v>
      </c>
      <c r="M89" s="577">
        <f t="shared" si="1"/>
        <v>999</v>
      </c>
      <c r="N89" s="574"/>
      <c r="O89" s="252"/>
      <c r="P89" s="570">
        <f t="shared" si="2"/>
        <v>999</v>
      </c>
      <c r="Q89" s="252"/>
    </row>
    <row r="90" spans="1:17" s="203" customFormat="1" ht="18.899999999999999" customHeight="1">
      <c r="A90" s="562">
        <v>84</v>
      </c>
      <c r="B90" s="246"/>
      <c r="C90" s="246"/>
      <c r="D90" s="247"/>
      <c r="E90" s="563"/>
      <c r="F90" s="252"/>
      <c r="G90" s="252"/>
      <c r="H90" s="571"/>
      <c r="I90" s="572"/>
      <c r="J90" s="566" t="e">
        <f>IF(AND(Q90="",#REF!&gt;0,#REF!&lt;5),K90,)</f>
        <v>#REF!</v>
      </c>
      <c r="K90" s="567" t="str">
        <f>IF(D90="","ZZZ9",IF(AND(#REF!&gt;0,#REF!&lt;5),D90&amp;#REF!,D90&amp;"9"))</f>
        <v>ZZZ9</v>
      </c>
      <c r="L90" s="568">
        <f t="shared" si="0"/>
        <v>999</v>
      </c>
      <c r="M90" s="577">
        <f t="shared" si="1"/>
        <v>999</v>
      </c>
      <c r="N90" s="574"/>
      <c r="O90" s="252"/>
      <c r="P90" s="570">
        <f t="shared" si="2"/>
        <v>999</v>
      </c>
      <c r="Q90" s="252"/>
    </row>
    <row r="91" spans="1:17" s="203" customFormat="1" ht="18.899999999999999" customHeight="1">
      <c r="A91" s="562">
        <v>85</v>
      </c>
      <c r="B91" s="246"/>
      <c r="C91" s="246"/>
      <c r="D91" s="247"/>
      <c r="E91" s="563"/>
      <c r="F91" s="252"/>
      <c r="G91" s="252"/>
      <c r="H91" s="571"/>
      <c r="I91" s="572"/>
      <c r="J91" s="566" t="e">
        <f>IF(AND(Q91="",#REF!&gt;0,#REF!&lt;5),K91,)</f>
        <v>#REF!</v>
      </c>
      <c r="K91" s="567" t="str">
        <f>IF(D91="","ZZZ9",IF(AND(#REF!&gt;0,#REF!&lt;5),D91&amp;#REF!,D91&amp;"9"))</f>
        <v>ZZZ9</v>
      </c>
      <c r="L91" s="568">
        <f t="shared" si="0"/>
        <v>999</v>
      </c>
      <c r="M91" s="577">
        <f t="shared" si="1"/>
        <v>999</v>
      </c>
      <c r="N91" s="574"/>
      <c r="O91" s="252"/>
      <c r="P91" s="570">
        <f t="shared" si="2"/>
        <v>999</v>
      </c>
      <c r="Q91" s="252"/>
    </row>
    <row r="92" spans="1:17" s="203" customFormat="1" ht="18.899999999999999" customHeight="1">
      <c r="A92" s="562">
        <v>86</v>
      </c>
      <c r="B92" s="246"/>
      <c r="C92" s="246"/>
      <c r="D92" s="247"/>
      <c r="E92" s="563"/>
      <c r="F92" s="252"/>
      <c r="G92" s="252"/>
      <c r="H92" s="571"/>
      <c r="I92" s="572"/>
      <c r="J92" s="566" t="e">
        <f>IF(AND(Q92="",#REF!&gt;0,#REF!&lt;5),K92,)</f>
        <v>#REF!</v>
      </c>
      <c r="K92" s="567" t="str">
        <f>IF(D92="","ZZZ9",IF(AND(#REF!&gt;0,#REF!&lt;5),D92&amp;#REF!,D92&amp;"9"))</f>
        <v>ZZZ9</v>
      </c>
      <c r="L92" s="568">
        <f t="shared" si="0"/>
        <v>999</v>
      </c>
      <c r="M92" s="577">
        <f t="shared" si="1"/>
        <v>999</v>
      </c>
      <c r="N92" s="574"/>
      <c r="O92" s="252"/>
      <c r="P92" s="570">
        <f t="shared" si="2"/>
        <v>999</v>
      </c>
      <c r="Q92" s="252"/>
    </row>
    <row r="93" spans="1:17" s="203" customFormat="1" ht="18.899999999999999" customHeight="1">
      <c r="A93" s="562">
        <v>87</v>
      </c>
      <c r="B93" s="246"/>
      <c r="C93" s="246"/>
      <c r="D93" s="247"/>
      <c r="E93" s="563"/>
      <c r="F93" s="252"/>
      <c r="G93" s="252"/>
      <c r="H93" s="571"/>
      <c r="I93" s="572"/>
      <c r="J93" s="566" t="e">
        <f>IF(AND(Q93="",#REF!&gt;0,#REF!&lt;5),K93,)</f>
        <v>#REF!</v>
      </c>
      <c r="K93" s="567" t="str">
        <f>IF(D93="","ZZZ9",IF(AND(#REF!&gt;0,#REF!&lt;5),D93&amp;#REF!,D93&amp;"9"))</f>
        <v>ZZZ9</v>
      </c>
      <c r="L93" s="568">
        <f t="shared" si="0"/>
        <v>999</v>
      </c>
      <c r="M93" s="577">
        <f t="shared" si="1"/>
        <v>999</v>
      </c>
      <c r="N93" s="574"/>
      <c r="O93" s="252"/>
      <c r="P93" s="570">
        <f t="shared" si="2"/>
        <v>999</v>
      </c>
      <c r="Q93" s="252"/>
    </row>
    <row r="94" spans="1:17" s="203" customFormat="1" ht="18.899999999999999" customHeight="1">
      <c r="A94" s="562">
        <v>88</v>
      </c>
      <c r="B94" s="246"/>
      <c r="C94" s="246"/>
      <c r="D94" s="247"/>
      <c r="E94" s="563"/>
      <c r="F94" s="252"/>
      <c r="G94" s="252"/>
      <c r="H94" s="571"/>
      <c r="I94" s="572"/>
      <c r="J94" s="566" t="e">
        <f>IF(AND(Q94="",#REF!&gt;0,#REF!&lt;5),K94,)</f>
        <v>#REF!</v>
      </c>
      <c r="K94" s="567" t="str">
        <f>IF(D94="","ZZZ9",IF(AND(#REF!&gt;0,#REF!&lt;5),D94&amp;#REF!,D94&amp;"9"))</f>
        <v>ZZZ9</v>
      </c>
      <c r="L94" s="568">
        <f t="shared" si="0"/>
        <v>999</v>
      </c>
      <c r="M94" s="577">
        <f t="shared" si="1"/>
        <v>999</v>
      </c>
      <c r="N94" s="574"/>
      <c r="O94" s="252"/>
      <c r="P94" s="570">
        <f t="shared" si="2"/>
        <v>999</v>
      </c>
      <c r="Q94" s="252"/>
    </row>
    <row r="95" spans="1:17" s="203" customFormat="1" ht="18.899999999999999" customHeight="1">
      <c r="A95" s="562">
        <v>89</v>
      </c>
      <c r="B95" s="246"/>
      <c r="C95" s="246"/>
      <c r="D95" s="247"/>
      <c r="E95" s="563"/>
      <c r="F95" s="252"/>
      <c r="G95" s="252"/>
      <c r="H95" s="571"/>
      <c r="I95" s="572"/>
      <c r="J95" s="566" t="e">
        <f>IF(AND(Q95="",#REF!&gt;0,#REF!&lt;5),K95,)</f>
        <v>#REF!</v>
      </c>
      <c r="K95" s="567" t="str">
        <f>IF(D95="","ZZZ9",IF(AND(#REF!&gt;0,#REF!&lt;5),D95&amp;#REF!,D95&amp;"9"))</f>
        <v>ZZZ9</v>
      </c>
      <c r="L95" s="568">
        <f t="shared" si="0"/>
        <v>999</v>
      </c>
      <c r="M95" s="577">
        <f t="shared" si="1"/>
        <v>999</v>
      </c>
      <c r="N95" s="574"/>
      <c r="O95" s="252"/>
      <c r="P95" s="570">
        <f t="shared" si="2"/>
        <v>999</v>
      </c>
      <c r="Q95" s="252"/>
    </row>
    <row r="96" spans="1:17" s="203" customFormat="1" ht="18.899999999999999" customHeight="1">
      <c r="A96" s="562">
        <v>90</v>
      </c>
      <c r="B96" s="246"/>
      <c r="C96" s="246"/>
      <c r="D96" s="247"/>
      <c r="E96" s="563"/>
      <c r="F96" s="252"/>
      <c r="G96" s="252"/>
      <c r="H96" s="571"/>
      <c r="I96" s="572"/>
      <c r="J96" s="566" t="e">
        <f>IF(AND(Q96="",#REF!&gt;0,#REF!&lt;5),K96,)</f>
        <v>#REF!</v>
      </c>
      <c r="K96" s="567" t="str">
        <f>IF(D96="","ZZZ9",IF(AND(#REF!&gt;0,#REF!&lt;5),D96&amp;#REF!,D96&amp;"9"))</f>
        <v>ZZZ9</v>
      </c>
      <c r="L96" s="568">
        <f t="shared" si="0"/>
        <v>999</v>
      </c>
      <c r="M96" s="577">
        <f t="shared" si="1"/>
        <v>999</v>
      </c>
      <c r="N96" s="574"/>
      <c r="O96" s="252"/>
      <c r="P96" s="570">
        <f t="shared" si="2"/>
        <v>999</v>
      </c>
      <c r="Q96" s="252"/>
    </row>
    <row r="97" spans="1:17" s="203" customFormat="1" ht="18.899999999999999" customHeight="1">
      <c r="A97" s="562">
        <v>91</v>
      </c>
      <c r="B97" s="246"/>
      <c r="C97" s="246"/>
      <c r="D97" s="247"/>
      <c r="E97" s="563"/>
      <c r="F97" s="252"/>
      <c r="G97" s="252"/>
      <c r="H97" s="571"/>
      <c r="I97" s="572"/>
      <c r="J97" s="566" t="e">
        <f>IF(AND(Q97="",#REF!&gt;0,#REF!&lt;5),K97,)</f>
        <v>#REF!</v>
      </c>
      <c r="K97" s="567" t="str">
        <f>IF(D97="","ZZZ9",IF(AND(#REF!&gt;0,#REF!&lt;5),D97&amp;#REF!,D97&amp;"9"))</f>
        <v>ZZZ9</v>
      </c>
      <c r="L97" s="568">
        <f t="shared" si="0"/>
        <v>999</v>
      </c>
      <c r="M97" s="577">
        <f t="shared" si="1"/>
        <v>999</v>
      </c>
      <c r="N97" s="574"/>
      <c r="O97" s="252"/>
      <c r="P97" s="570">
        <f t="shared" si="2"/>
        <v>999</v>
      </c>
      <c r="Q97" s="252"/>
    </row>
    <row r="98" spans="1:17" s="203" customFormat="1" ht="18.899999999999999" customHeight="1">
      <c r="A98" s="562">
        <v>92</v>
      </c>
      <c r="B98" s="246"/>
      <c r="C98" s="246"/>
      <c r="D98" s="247"/>
      <c r="E98" s="563"/>
      <c r="F98" s="252"/>
      <c r="G98" s="252"/>
      <c r="H98" s="571"/>
      <c r="I98" s="572"/>
      <c r="J98" s="566" t="e">
        <f>IF(AND(Q98="",#REF!&gt;0,#REF!&lt;5),K98,)</f>
        <v>#REF!</v>
      </c>
      <c r="K98" s="567" t="str">
        <f>IF(D98="","ZZZ9",IF(AND(#REF!&gt;0,#REF!&lt;5),D98&amp;#REF!,D98&amp;"9"))</f>
        <v>ZZZ9</v>
      </c>
      <c r="L98" s="568">
        <f t="shared" si="0"/>
        <v>999</v>
      </c>
      <c r="M98" s="577">
        <f t="shared" si="1"/>
        <v>999</v>
      </c>
      <c r="N98" s="574"/>
      <c r="O98" s="252"/>
      <c r="P98" s="570">
        <f t="shared" si="2"/>
        <v>999</v>
      </c>
      <c r="Q98" s="252"/>
    </row>
    <row r="99" spans="1:17" s="203" customFormat="1" ht="18.899999999999999" customHeight="1">
      <c r="A99" s="562">
        <v>93</v>
      </c>
      <c r="B99" s="246"/>
      <c r="C99" s="246"/>
      <c r="D99" s="247"/>
      <c r="E99" s="563"/>
      <c r="F99" s="252"/>
      <c r="G99" s="252"/>
      <c r="H99" s="571"/>
      <c r="I99" s="572"/>
      <c r="J99" s="566" t="e">
        <f>IF(AND(Q99="",#REF!&gt;0,#REF!&lt;5),K99,)</f>
        <v>#REF!</v>
      </c>
      <c r="K99" s="567" t="str">
        <f>IF(D99="","ZZZ9",IF(AND(#REF!&gt;0,#REF!&lt;5),D99&amp;#REF!,D99&amp;"9"))</f>
        <v>ZZZ9</v>
      </c>
      <c r="L99" s="568">
        <f t="shared" si="0"/>
        <v>999</v>
      </c>
      <c r="M99" s="577">
        <f t="shared" si="1"/>
        <v>999</v>
      </c>
      <c r="N99" s="574"/>
      <c r="O99" s="252"/>
      <c r="P99" s="570">
        <f t="shared" si="2"/>
        <v>999</v>
      </c>
      <c r="Q99" s="252"/>
    </row>
    <row r="100" spans="1:17" s="203" customFormat="1" ht="18.899999999999999" customHeight="1">
      <c r="A100" s="562">
        <v>94</v>
      </c>
      <c r="B100" s="246"/>
      <c r="C100" s="246"/>
      <c r="D100" s="247"/>
      <c r="E100" s="563"/>
      <c r="F100" s="252"/>
      <c r="G100" s="252"/>
      <c r="H100" s="571"/>
      <c r="I100" s="572"/>
      <c r="J100" s="566" t="e">
        <f>IF(AND(Q100="",#REF!&gt;0,#REF!&lt;5),K100,)</f>
        <v>#REF!</v>
      </c>
      <c r="K100" s="567" t="str">
        <f>IF(D100="","ZZZ9",IF(AND(#REF!&gt;0,#REF!&lt;5),D100&amp;#REF!,D100&amp;"9"))</f>
        <v>ZZZ9</v>
      </c>
      <c r="L100" s="568">
        <f t="shared" si="0"/>
        <v>999</v>
      </c>
      <c r="M100" s="577">
        <f t="shared" si="1"/>
        <v>999</v>
      </c>
      <c r="N100" s="574"/>
      <c r="O100" s="252"/>
      <c r="P100" s="570">
        <f t="shared" si="2"/>
        <v>999</v>
      </c>
      <c r="Q100" s="252"/>
    </row>
    <row r="101" spans="1:17" s="203" customFormat="1" ht="18.899999999999999" customHeight="1">
      <c r="A101" s="562">
        <v>95</v>
      </c>
      <c r="B101" s="246"/>
      <c r="C101" s="246"/>
      <c r="D101" s="247"/>
      <c r="E101" s="563"/>
      <c r="F101" s="252"/>
      <c r="G101" s="252"/>
      <c r="H101" s="571"/>
      <c r="I101" s="572"/>
      <c r="J101" s="566" t="e">
        <f>IF(AND(Q101="",#REF!&gt;0,#REF!&lt;5),K101,)</f>
        <v>#REF!</v>
      </c>
      <c r="K101" s="567" t="str">
        <f>IF(D101="","ZZZ9",IF(AND(#REF!&gt;0,#REF!&lt;5),D101&amp;#REF!,D101&amp;"9"))</f>
        <v>ZZZ9</v>
      </c>
      <c r="L101" s="568">
        <f t="shared" si="0"/>
        <v>999</v>
      </c>
      <c r="M101" s="577">
        <f t="shared" si="1"/>
        <v>999</v>
      </c>
      <c r="N101" s="574"/>
      <c r="O101" s="252"/>
      <c r="P101" s="570">
        <f t="shared" si="2"/>
        <v>999</v>
      </c>
      <c r="Q101" s="252"/>
    </row>
    <row r="102" spans="1:17" s="203" customFormat="1" ht="18.899999999999999" customHeight="1">
      <c r="A102" s="562">
        <v>96</v>
      </c>
      <c r="B102" s="246"/>
      <c r="C102" s="246"/>
      <c r="D102" s="247"/>
      <c r="E102" s="563"/>
      <c r="F102" s="252"/>
      <c r="G102" s="252"/>
      <c r="H102" s="571"/>
      <c r="I102" s="572"/>
      <c r="J102" s="566" t="e">
        <f>IF(AND(Q102="",#REF!&gt;0,#REF!&lt;5),K102,)</f>
        <v>#REF!</v>
      </c>
      <c r="K102" s="567" t="str">
        <f>IF(D102="","ZZZ9",IF(AND(#REF!&gt;0,#REF!&lt;5),D102&amp;#REF!,D102&amp;"9"))</f>
        <v>ZZZ9</v>
      </c>
      <c r="L102" s="568">
        <f t="shared" si="0"/>
        <v>999</v>
      </c>
      <c r="M102" s="577">
        <f t="shared" si="1"/>
        <v>999</v>
      </c>
      <c r="N102" s="574"/>
      <c r="O102" s="252"/>
      <c r="P102" s="570">
        <f t="shared" si="2"/>
        <v>999</v>
      </c>
      <c r="Q102" s="252"/>
    </row>
    <row r="103" spans="1:17" s="203" customFormat="1" ht="18.899999999999999" customHeight="1">
      <c r="A103" s="562">
        <v>97</v>
      </c>
      <c r="B103" s="246"/>
      <c r="C103" s="246"/>
      <c r="D103" s="247"/>
      <c r="E103" s="563"/>
      <c r="F103" s="252"/>
      <c r="G103" s="252"/>
      <c r="H103" s="571"/>
      <c r="I103" s="572"/>
      <c r="J103" s="566" t="e">
        <f>IF(AND(Q103="",#REF!&gt;0,#REF!&lt;5),K103,)</f>
        <v>#REF!</v>
      </c>
      <c r="K103" s="567" t="str">
        <f>IF(D103="","ZZZ9",IF(AND(#REF!&gt;0,#REF!&lt;5),D103&amp;#REF!,D103&amp;"9"))</f>
        <v>ZZZ9</v>
      </c>
      <c r="L103" s="568">
        <f t="shared" si="0"/>
        <v>999</v>
      </c>
      <c r="M103" s="577">
        <f t="shared" si="1"/>
        <v>999</v>
      </c>
      <c r="N103" s="574"/>
      <c r="O103" s="252"/>
      <c r="P103" s="570">
        <f t="shared" si="2"/>
        <v>999</v>
      </c>
      <c r="Q103" s="252"/>
    </row>
    <row r="104" spans="1:17" s="203" customFormat="1" ht="18.899999999999999" customHeight="1">
      <c r="A104" s="562">
        <v>98</v>
      </c>
      <c r="B104" s="246"/>
      <c r="C104" s="246"/>
      <c r="D104" s="247"/>
      <c r="E104" s="563"/>
      <c r="F104" s="252"/>
      <c r="G104" s="252"/>
      <c r="H104" s="571"/>
      <c r="I104" s="572"/>
      <c r="J104" s="566" t="e">
        <f>IF(AND(Q104="",#REF!&gt;0,#REF!&lt;5),K104,)</f>
        <v>#REF!</v>
      </c>
      <c r="K104" s="567" t="str">
        <f>IF(D104="","ZZZ9",IF(AND(#REF!&gt;0,#REF!&lt;5),D104&amp;#REF!,D104&amp;"9"))</f>
        <v>ZZZ9</v>
      </c>
      <c r="L104" s="568">
        <f t="shared" ref="L104:L156" si="3">IF(Q104="",999,Q104)</f>
        <v>999</v>
      </c>
      <c r="M104" s="577">
        <f t="shared" ref="M104:M156" si="4">IF(P104=999,999,1)</f>
        <v>999</v>
      </c>
      <c r="N104" s="574"/>
      <c r="O104" s="252"/>
      <c r="P104" s="570">
        <f t="shared" ref="P104:P156" si="5">IF(N104="DA",1,IF(N104="WC",2,IF(N104="SE",3,IF(N104="Q",4,IF(N104="LL",5,999)))))</f>
        <v>999</v>
      </c>
      <c r="Q104" s="252"/>
    </row>
    <row r="105" spans="1:17" s="203" customFormat="1" ht="18.899999999999999" customHeight="1">
      <c r="A105" s="562">
        <v>99</v>
      </c>
      <c r="B105" s="246"/>
      <c r="C105" s="246"/>
      <c r="D105" s="247"/>
      <c r="E105" s="563"/>
      <c r="F105" s="252"/>
      <c r="G105" s="252"/>
      <c r="H105" s="571"/>
      <c r="I105" s="572"/>
      <c r="J105" s="566" t="e">
        <f>IF(AND(Q105="",#REF!&gt;0,#REF!&lt;5),K105,)</f>
        <v>#REF!</v>
      </c>
      <c r="K105" s="567" t="str">
        <f>IF(D105="","ZZZ9",IF(AND(#REF!&gt;0,#REF!&lt;5),D105&amp;#REF!,D105&amp;"9"))</f>
        <v>ZZZ9</v>
      </c>
      <c r="L105" s="568">
        <f t="shared" si="3"/>
        <v>999</v>
      </c>
      <c r="M105" s="577">
        <f t="shared" si="4"/>
        <v>999</v>
      </c>
      <c r="N105" s="574"/>
      <c r="O105" s="252"/>
      <c r="P105" s="570">
        <f t="shared" si="5"/>
        <v>999</v>
      </c>
      <c r="Q105" s="252"/>
    </row>
    <row r="106" spans="1:17" s="203" customFormat="1" ht="18.899999999999999" customHeight="1">
      <c r="A106" s="562">
        <v>100</v>
      </c>
      <c r="B106" s="246"/>
      <c r="C106" s="246"/>
      <c r="D106" s="247"/>
      <c r="E106" s="563"/>
      <c r="F106" s="252"/>
      <c r="G106" s="252"/>
      <c r="H106" s="571"/>
      <c r="I106" s="572"/>
      <c r="J106" s="566" t="e">
        <f>IF(AND(Q106="",#REF!&gt;0,#REF!&lt;5),K106,)</f>
        <v>#REF!</v>
      </c>
      <c r="K106" s="567" t="str">
        <f>IF(D106="","ZZZ9",IF(AND(#REF!&gt;0,#REF!&lt;5),D106&amp;#REF!,D106&amp;"9"))</f>
        <v>ZZZ9</v>
      </c>
      <c r="L106" s="568">
        <f t="shared" si="3"/>
        <v>999</v>
      </c>
      <c r="M106" s="577">
        <f t="shared" si="4"/>
        <v>999</v>
      </c>
      <c r="N106" s="574"/>
      <c r="O106" s="252"/>
      <c r="P106" s="570">
        <f t="shared" si="5"/>
        <v>999</v>
      </c>
      <c r="Q106" s="252"/>
    </row>
    <row r="107" spans="1:17" s="203" customFormat="1" ht="18.899999999999999" customHeight="1">
      <c r="A107" s="562">
        <v>101</v>
      </c>
      <c r="B107" s="246"/>
      <c r="C107" s="246"/>
      <c r="D107" s="247"/>
      <c r="E107" s="563"/>
      <c r="F107" s="252"/>
      <c r="G107" s="252"/>
      <c r="H107" s="571"/>
      <c r="I107" s="572"/>
      <c r="J107" s="566" t="e">
        <f>IF(AND(Q107="",#REF!&gt;0,#REF!&lt;5),K107,)</f>
        <v>#REF!</v>
      </c>
      <c r="K107" s="567" t="str">
        <f>IF(D107="","ZZZ9",IF(AND(#REF!&gt;0,#REF!&lt;5),D107&amp;#REF!,D107&amp;"9"))</f>
        <v>ZZZ9</v>
      </c>
      <c r="L107" s="568">
        <f t="shared" si="3"/>
        <v>999</v>
      </c>
      <c r="M107" s="577">
        <f t="shared" si="4"/>
        <v>999</v>
      </c>
      <c r="N107" s="574"/>
      <c r="O107" s="252"/>
      <c r="P107" s="570">
        <f t="shared" si="5"/>
        <v>999</v>
      </c>
      <c r="Q107" s="252"/>
    </row>
    <row r="108" spans="1:17" s="203" customFormat="1" ht="18.899999999999999" customHeight="1">
      <c r="A108" s="562">
        <v>102</v>
      </c>
      <c r="B108" s="246"/>
      <c r="C108" s="246"/>
      <c r="D108" s="247"/>
      <c r="E108" s="563"/>
      <c r="F108" s="252"/>
      <c r="G108" s="252"/>
      <c r="H108" s="571"/>
      <c r="I108" s="572"/>
      <c r="J108" s="566" t="e">
        <f>IF(AND(Q108="",#REF!&gt;0,#REF!&lt;5),K108,)</f>
        <v>#REF!</v>
      </c>
      <c r="K108" s="567" t="str">
        <f>IF(D108="","ZZZ9",IF(AND(#REF!&gt;0,#REF!&lt;5),D108&amp;#REF!,D108&amp;"9"))</f>
        <v>ZZZ9</v>
      </c>
      <c r="L108" s="568">
        <f t="shared" si="3"/>
        <v>999</v>
      </c>
      <c r="M108" s="577">
        <f t="shared" si="4"/>
        <v>999</v>
      </c>
      <c r="N108" s="574"/>
      <c r="O108" s="252"/>
      <c r="P108" s="570">
        <f t="shared" si="5"/>
        <v>999</v>
      </c>
      <c r="Q108" s="252"/>
    </row>
    <row r="109" spans="1:17" s="203" customFormat="1" ht="18.899999999999999" customHeight="1">
      <c r="A109" s="562">
        <v>103</v>
      </c>
      <c r="B109" s="246"/>
      <c r="C109" s="246"/>
      <c r="D109" s="247"/>
      <c r="E109" s="563"/>
      <c r="F109" s="252"/>
      <c r="G109" s="252"/>
      <c r="H109" s="571"/>
      <c r="I109" s="572"/>
      <c r="J109" s="566" t="e">
        <f>IF(AND(Q109="",#REF!&gt;0,#REF!&lt;5),K109,)</f>
        <v>#REF!</v>
      </c>
      <c r="K109" s="567" t="str">
        <f>IF(D109="","ZZZ9",IF(AND(#REF!&gt;0,#REF!&lt;5),D109&amp;#REF!,D109&amp;"9"))</f>
        <v>ZZZ9</v>
      </c>
      <c r="L109" s="568">
        <f t="shared" si="3"/>
        <v>999</v>
      </c>
      <c r="M109" s="577">
        <f t="shared" si="4"/>
        <v>999</v>
      </c>
      <c r="N109" s="574"/>
      <c r="O109" s="252"/>
      <c r="P109" s="570">
        <f t="shared" si="5"/>
        <v>999</v>
      </c>
      <c r="Q109" s="252"/>
    </row>
    <row r="110" spans="1:17" s="203" customFormat="1" ht="18.899999999999999" customHeight="1">
      <c r="A110" s="562">
        <v>104</v>
      </c>
      <c r="B110" s="246"/>
      <c r="C110" s="246"/>
      <c r="D110" s="247"/>
      <c r="E110" s="563"/>
      <c r="F110" s="252"/>
      <c r="G110" s="252"/>
      <c r="H110" s="571"/>
      <c r="I110" s="572"/>
      <c r="J110" s="566" t="e">
        <f>IF(AND(Q110="",#REF!&gt;0,#REF!&lt;5),K110,)</f>
        <v>#REF!</v>
      </c>
      <c r="K110" s="567" t="str">
        <f>IF(D110="","ZZZ9",IF(AND(#REF!&gt;0,#REF!&lt;5),D110&amp;#REF!,D110&amp;"9"))</f>
        <v>ZZZ9</v>
      </c>
      <c r="L110" s="568">
        <f t="shared" si="3"/>
        <v>999</v>
      </c>
      <c r="M110" s="577">
        <f t="shared" si="4"/>
        <v>999</v>
      </c>
      <c r="N110" s="574"/>
      <c r="O110" s="252"/>
      <c r="P110" s="570">
        <f t="shared" si="5"/>
        <v>999</v>
      </c>
      <c r="Q110" s="252"/>
    </row>
    <row r="111" spans="1:17" s="203" customFormat="1" ht="18.899999999999999" customHeight="1">
      <c r="A111" s="562">
        <v>105</v>
      </c>
      <c r="B111" s="246"/>
      <c r="C111" s="246"/>
      <c r="D111" s="247"/>
      <c r="E111" s="563"/>
      <c r="F111" s="252"/>
      <c r="G111" s="252"/>
      <c r="H111" s="571"/>
      <c r="I111" s="572"/>
      <c r="J111" s="566" t="e">
        <f>IF(AND(Q111="",#REF!&gt;0,#REF!&lt;5),K111,)</f>
        <v>#REF!</v>
      </c>
      <c r="K111" s="567" t="str">
        <f>IF(D111="","ZZZ9",IF(AND(#REF!&gt;0,#REF!&lt;5),D111&amp;#REF!,D111&amp;"9"))</f>
        <v>ZZZ9</v>
      </c>
      <c r="L111" s="568">
        <f t="shared" si="3"/>
        <v>999</v>
      </c>
      <c r="M111" s="577">
        <f t="shared" si="4"/>
        <v>999</v>
      </c>
      <c r="N111" s="574"/>
      <c r="O111" s="252"/>
      <c r="P111" s="570">
        <f t="shared" si="5"/>
        <v>999</v>
      </c>
      <c r="Q111" s="252"/>
    </row>
    <row r="112" spans="1:17" s="203" customFormat="1" ht="18.899999999999999" customHeight="1">
      <c r="A112" s="562">
        <v>106</v>
      </c>
      <c r="B112" s="246"/>
      <c r="C112" s="246"/>
      <c r="D112" s="247"/>
      <c r="E112" s="563"/>
      <c r="F112" s="252"/>
      <c r="G112" s="252"/>
      <c r="H112" s="571"/>
      <c r="I112" s="572"/>
      <c r="J112" s="566" t="e">
        <f>IF(AND(Q112="",#REF!&gt;0,#REF!&lt;5),K112,)</f>
        <v>#REF!</v>
      </c>
      <c r="K112" s="567" t="str">
        <f>IF(D112="","ZZZ9",IF(AND(#REF!&gt;0,#REF!&lt;5),D112&amp;#REF!,D112&amp;"9"))</f>
        <v>ZZZ9</v>
      </c>
      <c r="L112" s="568">
        <f t="shared" si="3"/>
        <v>999</v>
      </c>
      <c r="M112" s="577">
        <f t="shared" si="4"/>
        <v>999</v>
      </c>
      <c r="N112" s="574"/>
      <c r="O112" s="252"/>
      <c r="P112" s="570">
        <f t="shared" si="5"/>
        <v>999</v>
      </c>
      <c r="Q112" s="252"/>
    </row>
    <row r="113" spans="1:17" s="203" customFormat="1" ht="18.899999999999999" customHeight="1">
      <c r="A113" s="562">
        <v>107</v>
      </c>
      <c r="B113" s="246"/>
      <c r="C113" s="246"/>
      <c r="D113" s="247"/>
      <c r="E113" s="563"/>
      <c r="F113" s="252"/>
      <c r="G113" s="252"/>
      <c r="H113" s="571"/>
      <c r="I113" s="572"/>
      <c r="J113" s="566" t="e">
        <f>IF(AND(Q113="",#REF!&gt;0,#REF!&lt;5),K113,)</f>
        <v>#REF!</v>
      </c>
      <c r="K113" s="567" t="str">
        <f>IF(D113="","ZZZ9",IF(AND(#REF!&gt;0,#REF!&lt;5),D113&amp;#REF!,D113&amp;"9"))</f>
        <v>ZZZ9</v>
      </c>
      <c r="L113" s="568">
        <f t="shared" si="3"/>
        <v>999</v>
      </c>
      <c r="M113" s="577">
        <f t="shared" si="4"/>
        <v>999</v>
      </c>
      <c r="N113" s="574"/>
      <c r="O113" s="252"/>
      <c r="P113" s="570">
        <f t="shared" si="5"/>
        <v>999</v>
      </c>
      <c r="Q113" s="252"/>
    </row>
    <row r="114" spans="1:17" s="203" customFormat="1" ht="18.899999999999999" customHeight="1">
      <c r="A114" s="562">
        <v>108</v>
      </c>
      <c r="B114" s="246"/>
      <c r="C114" s="246"/>
      <c r="D114" s="247"/>
      <c r="E114" s="563"/>
      <c r="F114" s="252"/>
      <c r="G114" s="252"/>
      <c r="H114" s="571"/>
      <c r="I114" s="572"/>
      <c r="J114" s="566" t="e">
        <f>IF(AND(Q114="",#REF!&gt;0,#REF!&lt;5),K114,)</f>
        <v>#REF!</v>
      </c>
      <c r="K114" s="567" t="str">
        <f>IF(D114="","ZZZ9",IF(AND(#REF!&gt;0,#REF!&lt;5),D114&amp;#REF!,D114&amp;"9"))</f>
        <v>ZZZ9</v>
      </c>
      <c r="L114" s="568">
        <f t="shared" si="3"/>
        <v>999</v>
      </c>
      <c r="M114" s="577">
        <f t="shared" si="4"/>
        <v>999</v>
      </c>
      <c r="N114" s="574"/>
      <c r="O114" s="252"/>
      <c r="P114" s="570">
        <f t="shared" si="5"/>
        <v>999</v>
      </c>
      <c r="Q114" s="252"/>
    </row>
    <row r="115" spans="1:17" s="203" customFormat="1" ht="18.899999999999999" customHeight="1">
      <c r="A115" s="562">
        <v>109</v>
      </c>
      <c r="B115" s="246"/>
      <c r="C115" s="246"/>
      <c r="D115" s="247"/>
      <c r="E115" s="563"/>
      <c r="F115" s="252"/>
      <c r="G115" s="252"/>
      <c r="H115" s="571"/>
      <c r="I115" s="572"/>
      <c r="J115" s="566" t="e">
        <f>IF(AND(Q115="",#REF!&gt;0,#REF!&lt;5),K115,)</f>
        <v>#REF!</v>
      </c>
      <c r="K115" s="567" t="str">
        <f>IF(D115="","ZZZ9",IF(AND(#REF!&gt;0,#REF!&lt;5),D115&amp;#REF!,D115&amp;"9"))</f>
        <v>ZZZ9</v>
      </c>
      <c r="L115" s="568">
        <f t="shared" si="3"/>
        <v>999</v>
      </c>
      <c r="M115" s="577">
        <f t="shared" si="4"/>
        <v>999</v>
      </c>
      <c r="N115" s="574"/>
      <c r="O115" s="252"/>
      <c r="P115" s="570">
        <f t="shared" si="5"/>
        <v>999</v>
      </c>
      <c r="Q115" s="252"/>
    </row>
    <row r="116" spans="1:17" s="203" customFormat="1" ht="18.899999999999999" customHeight="1">
      <c r="A116" s="562">
        <v>110</v>
      </c>
      <c r="B116" s="246"/>
      <c r="C116" s="246"/>
      <c r="D116" s="247"/>
      <c r="E116" s="563"/>
      <c r="F116" s="252"/>
      <c r="G116" s="252"/>
      <c r="H116" s="571"/>
      <c r="I116" s="572"/>
      <c r="J116" s="566" t="e">
        <f>IF(AND(Q116="",#REF!&gt;0,#REF!&lt;5),K116,)</f>
        <v>#REF!</v>
      </c>
      <c r="K116" s="567" t="str">
        <f>IF(D116="","ZZZ9",IF(AND(#REF!&gt;0,#REF!&lt;5),D116&amp;#REF!,D116&amp;"9"))</f>
        <v>ZZZ9</v>
      </c>
      <c r="L116" s="568">
        <f t="shared" si="3"/>
        <v>999</v>
      </c>
      <c r="M116" s="577">
        <f t="shared" si="4"/>
        <v>999</v>
      </c>
      <c r="N116" s="574"/>
      <c r="O116" s="252"/>
      <c r="P116" s="570">
        <f t="shared" si="5"/>
        <v>999</v>
      </c>
      <c r="Q116" s="252"/>
    </row>
    <row r="117" spans="1:17" s="203" customFormat="1" ht="18.899999999999999" customHeight="1">
      <c r="A117" s="562">
        <v>111</v>
      </c>
      <c r="B117" s="246"/>
      <c r="C117" s="246"/>
      <c r="D117" s="247"/>
      <c r="E117" s="563"/>
      <c r="F117" s="252"/>
      <c r="G117" s="252"/>
      <c r="H117" s="571"/>
      <c r="I117" s="572"/>
      <c r="J117" s="566" t="e">
        <f>IF(AND(Q117="",#REF!&gt;0,#REF!&lt;5),K117,)</f>
        <v>#REF!</v>
      </c>
      <c r="K117" s="567" t="str">
        <f>IF(D117="","ZZZ9",IF(AND(#REF!&gt;0,#REF!&lt;5),D117&amp;#REF!,D117&amp;"9"))</f>
        <v>ZZZ9</v>
      </c>
      <c r="L117" s="568">
        <f t="shared" si="3"/>
        <v>999</v>
      </c>
      <c r="M117" s="577">
        <f t="shared" si="4"/>
        <v>999</v>
      </c>
      <c r="N117" s="574"/>
      <c r="O117" s="252"/>
      <c r="P117" s="570">
        <f t="shared" si="5"/>
        <v>999</v>
      </c>
      <c r="Q117" s="252"/>
    </row>
    <row r="118" spans="1:17" s="203" customFormat="1" ht="18.899999999999999" customHeight="1">
      <c r="A118" s="562">
        <v>112</v>
      </c>
      <c r="B118" s="246"/>
      <c r="C118" s="246"/>
      <c r="D118" s="247"/>
      <c r="E118" s="563"/>
      <c r="F118" s="252"/>
      <c r="G118" s="252"/>
      <c r="H118" s="571"/>
      <c r="I118" s="572"/>
      <c r="J118" s="566" t="e">
        <f>IF(AND(Q118="",#REF!&gt;0,#REF!&lt;5),K118,)</f>
        <v>#REF!</v>
      </c>
      <c r="K118" s="567" t="str">
        <f>IF(D118="","ZZZ9",IF(AND(#REF!&gt;0,#REF!&lt;5),D118&amp;#REF!,D118&amp;"9"))</f>
        <v>ZZZ9</v>
      </c>
      <c r="L118" s="568">
        <f t="shared" si="3"/>
        <v>999</v>
      </c>
      <c r="M118" s="577">
        <f t="shared" si="4"/>
        <v>999</v>
      </c>
      <c r="N118" s="574"/>
      <c r="O118" s="252"/>
      <c r="P118" s="570">
        <f t="shared" si="5"/>
        <v>999</v>
      </c>
      <c r="Q118" s="252"/>
    </row>
    <row r="119" spans="1:17" s="203" customFormat="1" ht="18.899999999999999" customHeight="1">
      <c r="A119" s="562">
        <v>113</v>
      </c>
      <c r="B119" s="246"/>
      <c r="C119" s="246"/>
      <c r="D119" s="247"/>
      <c r="E119" s="563"/>
      <c r="F119" s="252"/>
      <c r="G119" s="252"/>
      <c r="H119" s="571"/>
      <c r="I119" s="572"/>
      <c r="J119" s="566" t="e">
        <f>IF(AND(Q119="",#REF!&gt;0,#REF!&lt;5),K119,)</f>
        <v>#REF!</v>
      </c>
      <c r="K119" s="567" t="str">
        <f>IF(D119="","ZZZ9",IF(AND(#REF!&gt;0,#REF!&lt;5),D119&amp;#REF!,D119&amp;"9"))</f>
        <v>ZZZ9</v>
      </c>
      <c r="L119" s="568">
        <f t="shared" si="3"/>
        <v>999</v>
      </c>
      <c r="M119" s="577">
        <f t="shared" si="4"/>
        <v>999</v>
      </c>
      <c r="N119" s="574"/>
      <c r="O119" s="252"/>
      <c r="P119" s="570">
        <f t="shared" si="5"/>
        <v>999</v>
      </c>
      <c r="Q119" s="252"/>
    </row>
    <row r="120" spans="1:17" s="203" customFormat="1" ht="18.899999999999999" customHeight="1">
      <c r="A120" s="562">
        <v>114</v>
      </c>
      <c r="B120" s="246"/>
      <c r="C120" s="246"/>
      <c r="D120" s="247"/>
      <c r="E120" s="563"/>
      <c r="F120" s="252"/>
      <c r="G120" s="252"/>
      <c r="H120" s="571"/>
      <c r="I120" s="572"/>
      <c r="J120" s="566" t="e">
        <f>IF(AND(Q120="",#REF!&gt;0,#REF!&lt;5),K120,)</f>
        <v>#REF!</v>
      </c>
      <c r="K120" s="567" t="str">
        <f>IF(D120="","ZZZ9",IF(AND(#REF!&gt;0,#REF!&lt;5),D120&amp;#REF!,D120&amp;"9"))</f>
        <v>ZZZ9</v>
      </c>
      <c r="L120" s="568">
        <f t="shared" si="3"/>
        <v>999</v>
      </c>
      <c r="M120" s="577">
        <f t="shared" si="4"/>
        <v>999</v>
      </c>
      <c r="N120" s="574"/>
      <c r="O120" s="252"/>
      <c r="P120" s="570">
        <f t="shared" si="5"/>
        <v>999</v>
      </c>
      <c r="Q120" s="252"/>
    </row>
    <row r="121" spans="1:17" s="203" customFormat="1" ht="18.899999999999999" customHeight="1">
      <c r="A121" s="562">
        <v>115</v>
      </c>
      <c r="B121" s="246"/>
      <c r="C121" s="246"/>
      <c r="D121" s="247"/>
      <c r="E121" s="563"/>
      <c r="F121" s="252"/>
      <c r="G121" s="252"/>
      <c r="H121" s="571"/>
      <c r="I121" s="572"/>
      <c r="J121" s="566" t="e">
        <f>IF(AND(Q121="",#REF!&gt;0,#REF!&lt;5),K121,)</f>
        <v>#REF!</v>
      </c>
      <c r="K121" s="567" t="str">
        <f>IF(D121="","ZZZ9",IF(AND(#REF!&gt;0,#REF!&lt;5),D121&amp;#REF!,D121&amp;"9"))</f>
        <v>ZZZ9</v>
      </c>
      <c r="L121" s="568">
        <f t="shared" si="3"/>
        <v>999</v>
      </c>
      <c r="M121" s="577">
        <f t="shared" si="4"/>
        <v>999</v>
      </c>
      <c r="N121" s="574"/>
      <c r="O121" s="252"/>
      <c r="P121" s="570">
        <f t="shared" si="5"/>
        <v>999</v>
      </c>
      <c r="Q121" s="252"/>
    </row>
    <row r="122" spans="1:17" s="203" customFormat="1" ht="18.899999999999999" customHeight="1">
      <c r="A122" s="562">
        <v>116</v>
      </c>
      <c r="B122" s="246"/>
      <c r="C122" s="246"/>
      <c r="D122" s="247"/>
      <c r="E122" s="563"/>
      <c r="F122" s="252"/>
      <c r="G122" s="252"/>
      <c r="H122" s="571"/>
      <c r="I122" s="572"/>
      <c r="J122" s="566" t="e">
        <f>IF(AND(Q122="",#REF!&gt;0,#REF!&lt;5),K122,)</f>
        <v>#REF!</v>
      </c>
      <c r="K122" s="567" t="str">
        <f>IF(D122="","ZZZ9",IF(AND(#REF!&gt;0,#REF!&lt;5),D122&amp;#REF!,D122&amp;"9"))</f>
        <v>ZZZ9</v>
      </c>
      <c r="L122" s="568">
        <f t="shared" si="3"/>
        <v>999</v>
      </c>
      <c r="M122" s="577">
        <f t="shared" si="4"/>
        <v>999</v>
      </c>
      <c r="N122" s="574"/>
      <c r="O122" s="252"/>
      <c r="P122" s="570">
        <f t="shared" si="5"/>
        <v>999</v>
      </c>
      <c r="Q122" s="252"/>
    </row>
    <row r="123" spans="1:17" s="203" customFormat="1" ht="18.899999999999999" customHeight="1">
      <c r="A123" s="562">
        <v>117</v>
      </c>
      <c r="B123" s="246"/>
      <c r="C123" s="246"/>
      <c r="D123" s="247"/>
      <c r="E123" s="563"/>
      <c r="F123" s="252"/>
      <c r="G123" s="252"/>
      <c r="H123" s="571"/>
      <c r="I123" s="572"/>
      <c r="J123" s="566" t="e">
        <f>IF(AND(Q123="",#REF!&gt;0,#REF!&lt;5),K123,)</f>
        <v>#REF!</v>
      </c>
      <c r="K123" s="567" t="str">
        <f>IF(D123="","ZZZ9",IF(AND(#REF!&gt;0,#REF!&lt;5),D123&amp;#REF!,D123&amp;"9"))</f>
        <v>ZZZ9</v>
      </c>
      <c r="L123" s="568">
        <f t="shared" si="3"/>
        <v>999</v>
      </c>
      <c r="M123" s="577">
        <f t="shared" si="4"/>
        <v>999</v>
      </c>
      <c r="N123" s="574"/>
      <c r="O123" s="252"/>
      <c r="P123" s="570">
        <f t="shared" si="5"/>
        <v>999</v>
      </c>
      <c r="Q123" s="252"/>
    </row>
    <row r="124" spans="1:17" s="203" customFormat="1" ht="18.899999999999999" customHeight="1">
      <c r="A124" s="562">
        <v>118</v>
      </c>
      <c r="B124" s="246"/>
      <c r="C124" s="246"/>
      <c r="D124" s="247"/>
      <c r="E124" s="563"/>
      <c r="F124" s="252"/>
      <c r="G124" s="252"/>
      <c r="H124" s="571"/>
      <c r="I124" s="572"/>
      <c r="J124" s="566" t="e">
        <f>IF(AND(Q124="",#REF!&gt;0,#REF!&lt;5),K124,)</f>
        <v>#REF!</v>
      </c>
      <c r="K124" s="567" t="str">
        <f>IF(D124="","ZZZ9",IF(AND(#REF!&gt;0,#REF!&lt;5),D124&amp;#REF!,D124&amp;"9"))</f>
        <v>ZZZ9</v>
      </c>
      <c r="L124" s="568">
        <f t="shared" si="3"/>
        <v>999</v>
      </c>
      <c r="M124" s="577">
        <f t="shared" si="4"/>
        <v>999</v>
      </c>
      <c r="N124" s="574"/>
      <c r="O124" s="252"/>
      <c r="P124" s="570">
        <f t="shared" si="5"/>
        <v>999</v>
      </c>
      <c r="Q124" s="252"/>
    </row>
    <row r="125" spans="1:17" s="203" customFormat="1" ht="18.899999999999999" customHeight="1">
      <c r="A125" s="562">
        <v>119</v>
      </c>
      <c r="B125" s="246"/>
      <c r="C125" s="246"/>
      <c r="D125" s="247"/>
      <c r="E125" s="563"/>
      <c r="F125" s="252"/>
      <c r="G125" s="252"/>
      <c r="H125" s="571"/>
      <c r="I125" s="572"/>
      <c r="J125" s="566" t="e">
        <f>IF(AND(Q125="",#REF!&gt;0,#REF!&lt;5),K125,)</f>
        <v>#REF!</v>
      </c>
      <c r="K125" s="567" t="str">
        <f>IF(D125="","ZZZ9",IF(AND(#REF!&gt;0,#REF!&lt;5),D125&amp;#REF!,D125&amp;"9"))</f>
        <v>ZZZ9</v>
      </c>
      <c r="L125" s="568">
        <f t="shared" si="3"/>
        <v>999</v>
      </c>
      <c r="M125" s="577">
        <f t="shared" si="4"/>
        <v>999</v>
      </c>
      <c r="N125" s="574"/>
      <c r="O125" s="252"/>
      <c r="P125" s="570">
        <f t="shared" si="5"/>
        <v>999</v>
      </c>
      <c r="Q125" s="252"/>
    </row>
    <row r="126" spans="1:17" s="203" customFormat="1" ht="18.899999999999999" customHeight="1">
      <c r="A126" s="562">
        <v>120</v>
      </c>
      <c r="B126" s="246"/>
      <c r="C126" s="246"/>
      <c r="D126" s="247"/>
      <c r="E126" s="563"/>
      <c r="F126" s="252"/>
      <c r="G126" s="252"/>
      <c r="H126" s="571"/>
      <c r="I126" s="572"/>
      <c r="J126" s="566" t="e">
        <f>IF(AND(Q126="",#REF!&gt;0,#REF!&lt;5),K126,)</f>
        <v>#REF!</v>
      </c>
      <c r="K126" s="567" t="str">
        <f>IF(D126="","ZZZ9",IF(AND(#REF!&gt;0,#REF!&lt;5),D126&amp;#REF!,D126&amp;"9"))</f>
        <v>ZZZ9</v>
      </c>
      <c r="L126" s="568">
        <f t="shared" si="3"/>
        <v>999</v>
      </c>
      <c r="M126" s="577">
        <f t="shared" si="4"/>
        <v>999</v>
      </c>
      <c r="N126" s="574"/>
      <c r="O126" s="252"/>
      <c r="P126" s="570">
        <f t="shared" si="5"/>
        <v>999</v>
      </c>
      <c r="Q126" s="252"/>
    </row>
    <row r="127" spans="1:17" s="203" customFormat="1" ht="18.899999999999999" customHeight="1">
      <c r="A127" s="562">
        <v>121</v>
      </c>
      <c r="B127" s="246"/>
      <c r="C127" s="246"/>
      <c r="D127" s="247"/>
      <c r="E127" s="563"/>
      <c r="F127" s="252"/>
      <c r="G127" s="252"/>
      <c r="H127" s="571"/>
      <c r="I127" s="572"/>
      <c r="J127" s="566" t="e">
        <f>IF(AND(Q127="",#REF!&gt;0,#REF!&lt;5),K127,)</f>
        <v>#REF!</v>
      </c>
      <c r="K127" s="567" t="str">
        <f>IF(D127="","ZZZ9",IF(AND(#REF!&gt;0,#REF!&lt;5),D127&amp;#REF!,D127&amp;"9"))</f>
        <v>ZZZ9</v>
      </c>
      <c r="L127" s="568">
        <f t="shared" si="3"/>
        <v>999</v>
      </c>
      <c r="M127" s="577">
        <f t="shared" si="4"/>
        <v>999</v>
      </c>
      <c r="N127" s="574"/>
      <c r="O127" s="252"/>
      <c r="P127" s="570">
        <f t="shared" si="5"/>
        <v>999</v>
      </c>
      <c r="Q127" s="252"/>
    </row>
    <row r="128" spans="1:17" s="203" customFormat="1" ht="18.899999999999999" customHeight="1">
      <c r="A128" s="562">
        <v>122</v>
      </c>
      <c r="B128" s="246"/>
      <c r="C128" s="246"/>
      <c r="D128" s="247"/>
      <c r="E128" s="563"/>
      <c r="F128" s="252"/>
      <c r="G128" s="252"/>
      <c r="H128" s="571"/>
      <c r="I128" s="572"/>
      <c r="J128" s="566" t="e">
        <f>IF(AND(Q128="",#REF!&gt;0,#REF!&lt;5),K128,)</f>
        <v>#REF!</v>
      </c>
      <c r="K128" s="567" t="str">
        <f>IF(D128="","ZZZ9",IF(AND(#REF!&gt;0,#REF!&lt;5),D128&amp;#REF!,D128&amp;"9"))</f>
        <v>ZZZ9</v>
      </c>
      <c r="L128" s="568">
        <f t="shared" si="3"/>
        <v>999</v>
      </c>
      <c r="M128" s="577">
        <f t="shared" si="4"/>
        <v>999</v>
      </c>
      <c r="N128" s="574"/>
      <c r="O128" s="252"/>
      <c r="P128" s="570">
        <f t="shared" si="5"/>
        <v>999</v>
      </c>
      <c r="Q128" s="252"/>
    </row>
    <row r="129" spans="1:17" s="203" customFormat="1" ht="18.899999999999999" customHeight="1">
      <c r="A129" s="562">
        <v>123</v>
      </c>
      <c r="B129" s="246"/>
      <c r="C129" s="246"/>
      <c r="D129" s="247"/>
      <c r="E129" s="563"/>
      <c r="F129" s="252"/>
      <c r="G129" s="252"/>
      <c r="H129" s="571"/>
      <c r="I129" s="572"/>
      <c r="J129" s="566" t="e">
        <f>IF(AND(Q129="",#REF!&gt;0,#REF!&lt;5),K129,)</f>
        <v>#REF!</v>
      </c>
      <c r="K129" s="567" t="str">
        <f>IF(D129="","ZZZ9",IF(AND(#REF!&gt;0,#REF!&lt;5),D129&amp;#REF!,D129&amp;"9"))</f>
        <v>ZZZ9</v>
      </c>
      <c r="L129" s="568">
        <f t="shared" si="3"/>
        <v>999</v>
      </c>
      <c r="M129" s="577">
        <f t="shared" si="4"/>
        <v>999</v>
      </c>
      <c r="N129" s="574"/>
      <c r="O129" s="252"/>
      <c r="P129" s="570">
        <f t="shared" si="5"/>
        <v>999</v>
      </c>
      <c r="Q129" s="252"/>
    </row>
    <row r="130" spans="1:17" s="203" customFormat="1" ht="18.899999999999999" customHeight="1">
      <c r="A130" s="562">
        <v>124</v>
      </c>
      <c r="B130" s="246"/>
      <c r="C130" s="246"/>
      <c r="D130" s="247"/>
      <c r="E130" s="563"/>
      <c r="F130" s="252"/>
      <c r="G130" s="252"/>
      <c r="H130" s="571"/>
      <c r="I130" s="572"/>
      <c r="J130" s="566" t="e">
        <f>IF(AND(Q130="",#REF!&gt;0,#REF!&lt;5),K130,)</f>
        <v>#REF!</v>
      </c>
      <c r="K130" s="567" t="str">
        <f>IF(D130="","ZZZ9",IF(AND(#REF!&gt;0,#REF!&lt;5),D130&amp;#REF!,D130&amp;"9"))</f>
        <v>ZZZ9</v>
      </c>
      <c r="L130" s="568">
        <f t="shared" si="3"/>
        <v>999</v>
      </c>
      <c r="M130" s="577">
        <f t="shared" si="4"/>
        <v>999</v>
      </c>
      <c r="N130" s="574"/>
      <c r="O130" s="252"/>
      <c r="P130" s="570">
        <f t="shared" si="5"/>
        <v>999</v>
      </c>
      <c r="Q130" s="252"/>
    </row>
    <row r="131" spans="1:17" s="203" customFormat="1" ht="18.899999999999999" customHeight="1">
      <c r="A131" s="562">
        <v>125</v>
      </c>
      <c r="B131" s="246"/>
      <c r="C131" s="246"/>
      <c r="D131" s="247"/>
      <c r="E131" s="563"/>
      <c r="F131" s="252"/>
      <c r="G131" s="252"/>
      <c r="H131" s="571"/>
      <c r="I131" s="572"/>
      <c r="J131" s="566" t="e">
        <f>IF(AND(Q131="",#REF!&gt;0,#REF!&lt;5),K131,)</f>
        <v>#REF!</v>
      </c>
      <c r="K131" s="567" t="str">
        <f>IF(D131="","ZZZ9",IF(AND(#REF!&gt;0,#REF!&lt;5),D131&amp;#REF!,D131&amp;"9"))</f>
        <v>ZZZ9</v>
      </c>
      <c r="L131" s="568">
        <f t="shared" si="3"/>
        <v>999</v>
      </c>
      <c r="M131" s="577">
        <f t="shared" si="4"/>
        <v>999</v>
      </c>
      <c r="N131" s="574"/>
      <c r="O131" s="252"/>
      <c r="P131" s="570">
        <f t="shared" si="5"/>
        <v>999</v>
      </c>
      <c r="Q131" s="252"/>
    </row>
    <row r="132" spans="1:17" s="203" customFormat="1" ht="18.899999999999999" customHeight="1">
      <c r="A132" s="562">
        <v>126</v>
      </c>
      <c r="B132" s="246"/>
      <c r="C132" s="246"/>
      <c r="D132" s="247"/>
      <c r="E132" s="563"/>
      <c r="F132" s="252"/>
      <c r="G132" s="252"/>
      <c r="H132" s="571"/>
      <c r="I132" s="572"/>
      <c r="J132" s="566" t="e">
        <f>IF(AND(Q132="",#REF!&gt;0,#REF!&lt;5),K132,)</f>
        <v>#REF!</v>
      </c>
      <c r="K132" s="567" t="str">
        <f>IF(D132="","ZZZ9",IF(AND(#REF!&gt;0,#REF!&lt;5),D132&amp;#REF!,D132&amp;"9"))</f>
        <v>ZZZ9</v>
      </c>
      <c r="L132" s="568">
        <f t="shared" si="3"/>
        <v>999</v>
      </c>
      <c r="M132" s="577">
        <f t="shared" si="4"/>
        <v>999</v>
      </c>
      <c r="N132" s="574"/>
      <c r="O132" s="252"/>
      <c r="P132" s="570">
        <f t="shared" si="5"/>
        <v>999</v>
      </c>
      <c r="Q132" s="252"/>
    </row>
    <row r="133" spans="1:17" s="203" customFormat="1" ht="18.899999999999999" customHeight="1">
      <c r="A133" s="562">
        <v>127</v>
      </c>
      <c r="B133" s="246"/>
      <c r="C133" s="246"/>
      <c r="D133" s="247"/>
      <c r="E133" s="563"/>
      <c r="F133" s="252"/>
      <c r="G133" s="252"/>
      <c r="H133" s="571"/>
      <c r="I133" s="572"/>
      <c r="J133" s="566" t="e">
        <f>IF(AND(Q133="",#REF!&gt;0,#REF!&lt;5),K133,)</f>
        <v>#REF!</v>
      </c>
      <c r="K133" s="567" t="str">
        <f>IF(D133="","ZZZ9",IF(AND(#REF!&gt;0,#REF!&lt;5),D133&amp;#REF!,D133&amp;"9"))</f>
        <v>ZZZ9</v>
      </c>
      <c r="L133" s="568">
        <f t="shared" si="3"/>
        <v>999</v>
      </c>
      <c r="M133" s="577">
        <f t="shared" si="4"/>
        <v>999</v>
      </c>
      <c r="N133" s="574"/>
      <c r="O133" s="252"/>
      <c r="P133" s="570">
        <f t="shared" si="5"/>
        <v>999</v>
      </c>
      <c r="Q133" s="252"/>
    </row>
    <row r="134" spans="1:17" s="203" customFormat="1" ht="18.899999999999999" customHeight="1">
      <c r="A134" s="562">
        <v>128</v>
      </c>
      <c r="B134" s="246"/>
      <c r="C134" s="246"/>
      <c r="D134" s="247"/>
      <c r="E134" s="563"/>
      <c r="F134" s="252"/>
      <c r="G134" s="252"/>
      <c r="H134" s="571"/>
      <c r="I134" s="572"/>
      <c r="J134" s="566" t="e">
        <f>IF(AND(Q134="",#REF!&gt;0,#REF!&lt;5),K134,)</f>
        <v>#REF!</v>
      </c>
      <c r="K134" s="567" t="str">
        <f>IF(D134="","ZZZ9",IF(AND(#REF!&gt;0,#REF!&lt;5),D134&amp;#REF!,D134&amp;"9"))</f>
        <v>ZZZ9</v>
      </c>
      <c r="L134" s="568">
        <f t="shared" si="3"/>
        <v>999</v>
      </c>
      <c r="M134" s="577">
        <f t="shared" si="4"/>
        <v>999</v>
      </c>
      <c r="N134" s="574"/>
      <c r="O134" s="572"/>
      <c r="P134" s="582">
        <f t="shared" si="5"/>
        <v>999</v>
      </c>
      <c r="Q134" s="572"/>
    </row>
    <row r="135" spans="1:17">
      <c r="A135" s="562">
        <v>129</v>
      </c>
      <c r="B135" s="246"/>
      <c r="C135" s="246"/>
      <c r="D135" s="247"/>
      <c r="E135" s="563"/>
      <c r="F135" s="252"/>
      <c r="G135" s="252"/>
      <c r="H135" s="571"/>
      <c r="I135" s="572"/>
      <c r="J135" s="566" t="e">
        <f>IF(AND(Q135="",#REF!&gt;0,#REF!&lt;5),K135,)</f>
        <v>#REF!</v>
      </c>
      <c r="K135" s="567" t="str">
        <f>IF(D135="","ZZZ9",IF(AND(#REF!&gt;0,#REF!&lt;5),D135&amp;#REF!,D135&amp;"9"))</f>
        <v>ZZZ9</v>
      </c>
      <c r="L135" s="568">
        <f t="shared" si="3"/>
        <v>999</v>
      </c>
      <c r="M135" s="577">
        <f t="shared" si="4"/>
        <v>999</v>
      </c>
      <c r="N135" s="574"/>
      <c r="O135" s="252"/>
      <c r="P135" s="570">
        <f t="shared" si="5"/>
        <v>999</v>
      </c>
      <c r="Q135" s="252"/>
    </row>
    <row r="136" spans="1:17">
      <c r="A136" s="562">
        <v>130</v>
      </c>
      <c r="B136" s="246"/>
      <c r="C136" s="246"/>
      <c r="D136" s="247"/>
      <c r="E136" s="563"/>
      <c r="F136" s="252"/>
      <c r="G136" s="252"/>
      <c r="H136" s="571"/>
      <c r="I136" s="572"/>
      <c r="J136" s="566" t="e">
        <f>IF(AND(Q136="",#REF!&gt;0,#REF!&lt;5),K136,)</f>
        <v>#REF!</v>
      </c>
      <c r="K136" s="567" t="str">
        <f>IF(D136="","ZZZ9",IF(AND(#REF!&gt;0,#REF!&lt;5),D136&amp;#REF!,D136&amp;"9"))</f>
        <v>ZZZ9</v>
      </c>
      <c r="L136" s="568">
        <f t="shared" si="3"/>
        <v>999</v>
      </c>
      <c r="M136" s="577">
        <f t="shared" si="4"/>
        <v>999</v>
      </c>
      <c r="N136" s="574"/>
      <c r="O136" s="252"/>
      <c r="P136" s="570">
        <f t="shared" si="5"/>
        <v>999</v>
      </c>
      <c r="Q136" s="252"/>
    </row>
    <row r="137" spans="1:17">
      <c r="A137" s="562">
        <v>131</v>
      </c>
      <c r="B137" s="246"/>
      <c r="C137" s="246"/>
      <c r="D137" s="247"/>
      <c r="E137" s="563"/>
      <c r="F137" s="252"/>
      <c r="G137" s="252"/>
      <c r="H137" s="571"/>
      <c r="I137" s="572"/>
      <c r="J137" s="566" t="e">
        <f>IF(AND(Q137="",#REF!&gt;0,#REF!&lt;5),K137,)</f>
        <v>#REF!</v>
      </c>
      <c r="K137" s="567" t="str">
        <f>IF(D137="","ZZZ9",IF(AND(#REF!&gt;0,#REF!&lt;5),D137&amp;#REF!,D137&amp;"9"))</f>
        <v>ZZZ9</v>
      </c>
      <c r="L137" s="568">
        <f t="shared" si="3"/>
        <v>999</v>
      </c>
      <c r="M137" s="577">
        <f t="shared" si="4"/>
        <v>999</v>
      </c>
      <c r="N137" s="574"/>
      <c r="O137" s="252"/>
      <c r="P137" s="570">
        <f t="shared" si="5"/>
        <v>999</v>
      </c>
      <c r="Q137" s="252"/>
    </row>
    <row r="138" spans="1:17">
      <c r="A138" s="562">
        <v>132</v>
      </c>
      <c r="B138" s="246"/>
      <c r="C138" s="246"/>
      <c r="D138" s="247"/>
      <c r="E138" s="563"/>
      <c r="F138" s="252"/>
      <c r="G138" s="252"/>
      <c r="H138" s="571"/>
      <c r="I138" s="572"/>
      <c r="J138" s="566" t="e">
        <f>IF(AND(Q138="",#REF!&gt;0,#REF!&lt;5),K138,)</f>
        <v>#REF!</v>
      </c>
      <c r="K138" s="567" t="str">
        <f>IF(D138="","ZZZ9",IF(AND(#REF!&gt;0,#REF!&lt;5),D138&amp;#REF!,D138&amp;"9"))</f>
        <v>ZZZ9</v>
      </c>
      <c r="L138" s="568">
        <f t="shared" si="3"/>
        <v>999</v>
      </c>
      <c r="M138" s="577">
        <f t="shared" si="4"/>
        <v>999</v>
      </c>
      <c r="N138" s="574"/>
      <c r="O138" s="252"/>
      <c r="P138" s="570">
        <f t="shared" si="5"/>
        <v>999</v>
      </c>
      <c r="Q138" s="252"/>
    </row>
    <row r="139" spans="1:17">
      <c r="A139" s="562">
        <v>133</v>
      </c>
      <c r="B139" s="246"/>
      <c r="C139" s="246"/>
      <c r="D139" s="247"/>
      <c r="E139" s="563"/>
      <c r="F139" s="252"/>
      <c r="G139" s="252"/>
      <c r="H139" s="571"/>
      <c r="I139" s="572"/>
      <c r="J139" s="566" t="e">
        <f>IF(AND(Q139="",#REF!&gt;0,#REF!&lt;5),K139,)</f>
        <v>#REF!</v>
      </c>
      <c r="K139" s="567" t="str">
        <f>IF(D139="","ZZZ9",IF(AND(#REF!&gt;0,#REF!&lt;5),D139&amp;#REF!,D139&amp;"9"))</f>
        <v>ZZZ9</v>
      </c>
      <c r="L139" s="568">
        <f t="shared" si="3"/>
        <v>999</v>
      </c>
      <c r="M139" s="577">
        <f t="shared" si="4"/>
        <v>999</v>
      </c>
      <c r="N139" s="574"/>
      <c r="O139" s="252"/>
      <c r="P139" s="570">
        <f t="shared" si="5"/>
        <v>999</v>
      </c>
      <c r="Q139" s="252"/>
    </row>
    <row r="140" spans="1:17">
      <c r="A140" s="562">
        <v>134</v>
      </c>
      <c r="B140" s="246"/>
      <c r="C140" s="246"/>
      <c r="D140" s="247"/>
      <c r="E140" s="563"/>
      <c r="F140" s="252"/>
      <c r="G140" s="252"/>
      <c r="H140" s="571"/>
      <c r="I140" s="572"/>
      <c r="J140" s="566" t="e">
        <f>IF(AND(Q140="",#REF!&gt;0,#REF!&lt;5),K140,)</f>
        <v>#REF!</v>
      </c>
      <c r="K140" s="567" t="str">
        <f>IF(D140="","ZZZ9",IF(AND(#REF!&gt;0,#REF!&lt;5),D140&amp;#REF!,D140&amp;"9"))</f>
        <v>ZZZ9</v>
      </c>
      <c r="L140" s="568">
        <f t="shared" si="3"/>
        <v>999</v>
      </c>
      <c r="M140" s="577">
        <f t="shared" si="4"/>
        <v>999</v>
      </c>
      <c r="N140" s="574"/>
      <c r="O140" s="252"/>
      <c r="P140" s="570">
        <f t="shared" si="5"/>
        <v>999</v>
      </c>
      <c r="Q140" s="252"/>
    </row>
    <row r="141" spans="1:17">
      <c r="A141" s="562">
        <v>135</v>
      </c>
      <c r="B141" s="246"/>
      <c r="C141" s="246"/>
      <c r="D141" s="247"/>
      <c r="E141" s="563"/>
      <c r="F141" s="252"/>
      <c r="G141" s="252"/>
      <c r="H141" s="571"/>
      <c r="I141" s="572"/>
      <c r="J141" s="566" t="e">
        <f>IF(AND(Q141="",#REF!&gt;0,#REF!&lt;5),K141,)</f>
        <v>#REF!</v>
      </c>
      <c r="K141" s="567" t="str">
        <f>IF(D141="","ZZZ9",IF(AND(#REF!&gt;0,#REF!&lt;5),D141&amp;#REF!,D141&amp;"9"))</f>
        <v>ZZZ9</v>
      </c>
      <c r="L141" s="568">
        <f t="shared" si="3"/>
        <v>999</v>
      </c>
      <c r="M141" s="577">
        <f t="shared" si="4"/>
        <v>999</v>
      </c>
      <c r="N141" s="574"/>
      <c r="O141" s="572"/>
      <c r="P141" s="582">
        <f t="shared" si="5"/>
        <v>999</v>
      </c>
      <c r="Q141" s="572"/>
    </row>
    <row r="142" spans="1:17">
      <c r="A142" s="562">
        <v>136</v>
      </c>
      <c r="B142" s="246"/>
      <c r="C142" s="246"/>
      <c r="D142" s="247"/>
      <c r="E142" s="563"/>
      <c r="F142" s="252"/>
      <c r="G142" s="252"/>
      <c r="H142" s="571"/>
      <c r="I142" s="572"/>
      <c r="J142" s="566" t="e">
        <f>IF(AND(Q142="",#REF!&gt;0,#REF!&lt;5),K142,)</f>
        <v>#REF!</v>
      </c>
      <c r="K142" s="567" t="str">
        <f>IF(D142="","ZZZ9",IF(AND(#REF!&gt;0,#REF!&lt;5),D142&amp;#REF!,D142&amp;"9"))</f>
        <v>ZZZ9</v>
      </c>
      <c r="L142" s="568">
        <f t="shared" si="3"/>
        <v>999</v>
      </c>
      <c r="M142" s="577">
        <f t="shared" si="4"/>
        <v>999</v>
      </c>
      <c r="N142" s="574"/>
      <c r="O142" s="252"/>
      <c r="P142" s="570">
        <f t="shared" si="5"/>
        <v>999</v>
      </c>
      <c r="Q142" s="252"/>
    </row>
    <row r="143" spans="1:17">
      <c r="A143" s="562">
        <v>137</v>
      </c>
      <c r="B143" s="246"/>
      <c r="C143" s="246"/>
      <c r="D143" s="247"/>
      <c r="E143" s="563"/>
      <c r="F143" s="252"/>
      <c r="G143" s="252"/>
      <c r="H143" s="571"/>
      <c r="I143" s="572"/>
      <c r="J143" s="566" t="e">
        <f>IF(AND(Q143="",#REF!&gt;0,#REF!&lt;5),K143,)</f>
        <v>#REF!</v>
      </c>
      <c r="K143" s="567" t="str">
        <f>IF(D143="","ZZZ9",IF(AND(#REF!&gt;0,#REF!&lt;5),D143&amp;#REF!,D143&amp;"9"))</f>
        <v>ZZZ9</v>
      </c>
      <c r="L143" s="568">
        <f t="shared" si="3"/>
        <v>999</v>
      </c>
      <c r="M143" s="577">
        <f t="shared" si="4"/>
        <v>999</v>
      </c>
      <c r="N143" s="574"/>
      <c r="O143" s="252"/>
      <c r="P143" s="570">
        <f t="shared" si="5"/>
        <v>999</v>
      </c>
      <c r="Q143" s="252"/>
    </row>
    <row r="144" spans="1:17">
      <c r="A144" s="562">
        <v>138</v>
      </c>
      <c r="B144" s="246"/>
      <c r="C144" s="246"/>
      <c r="D144" s="247"/>
      <c r="E144" s="563"/>
      <c r="F144" s="252"/>
      <c r="G144" s="252"/>
      <c r="H144" s="571"/>
      <c r="I144" s="572"/>
      <c r="J144" s="566" t="e">
        <f>IF(AND(Q144="",#REF!&gt;0,#REF!&lt;5),K144,)</f>
        <v>#REF!</v>
      </c>
      <c r="K144" s="567" t="str">
        <f>IF(D144="","ZZZ9",IF(AND(#REF!&gt;0,#REF!&lt;5),D144&amp;#REF!,D144&amp;"9"))</f>
        <v>ZZZ9</v>
      </c>
      <c r="L144" s="568">
        <f t="shared" si="3"/>
        <v>999</v>
      </c>
      <c r="M144" s="577">
        <f t="shared" si="4"/>
        <v>999</v>
      </c>
      <c r="N144" s="574"/>
      <c r="O144" s="252"/>
      <c r="P144" s="570">
        <f t="shared" si="5"/>
        <v>999</v>
      </c>
      <c r="Q144" s="252"/>
    </row>
    <row r="145" spans="1:17">
      <c r="A145" s="562">
        <v>139</v>
      </c>
      <c r="B145" s="246"/>
      <c r="C145" s="246"/>
      <c r="D145" s="247"/>
      <c r="E145" s="563"/>
      <c r="F145" s="252"/>
      <c r="G145" s="252"/>
      <c r="H145" s="571"/>
      <c r="I145" s="572"/>
      <c r="J145" s="566" t="e">
        <f>IF(AND(Q145="",#REF!&gt;0,#REF!&lt;5),K145,)</f>
        <v>#REF!</v>
      </c>
      <c r="K145" s="567" t="str">
        <f>IF(D145="","ZZZ9",IF(AND(#REF!&gt;0,#REF!&lt;5),D145&amp;#REF!,D145&amp;"9"))</f>
        <v>ZZZ9</v>
      </c>
      <c r="L145" s="568">
        <f t="shared" si="3"/>
        <v>999</v>
      </c>
      <c r="M145" s="577">
        <f t="shared" si="4"/>
        <v>999</v>
      </c>
      <c r="N145" s="574"/>
      <c r="O145" s="252"/>
      <c r="P145" s="570">
        <f t="shared" si="5"/>
        <v>999</v>
      </c>
      <c r="Q145" s="252"/>
    </row>
    <row r="146" spans="1:17">
      <c r="A146" s="562">
        <v>140</v>
      </c>
      <c r="B146" s="246"/>
      <c r="C146" s="246"/>
      <c r="D146" s="247"/>
      <c r="E146" s="563"/>
      <c r="F146" s="252"/>
      <c r="G146" s="252"/>
      <c r="H146" s="571"/>
      <c r="I146" s="572"/>
      <c r="J146" s="566" t="e">
        <f>IF(AND(Q146="",#REF!&gt;0,#REF!&lt;5),K146,)</f>
        <v>#REF!</v>
      </c>
      <c r="K146" s="567" t="str">
        <f>IF(D146="","ZZZ9",IF(AND(#REF!&gt;0,#REF!&lt;5),D146&amp;#REF!,D146&amp;"9"))</f>
        <v>ZZZ9</v>
      </c>
      <c r="L146" s="568">
        <f t="shared" si="3"/>
        <v>999</v>
      </c>
      <c r="M146" s="577">
        <f t="shared" si="4"/>
        <v>999</v>
      </c>
      <c r="N146" s="574"/>
      <c r="O146" s="252"/>
      <c r="P146" s="570">
        <f t="shared" si="5"/>
        <v>999</v>
      </c>
      <c r="Q146" s="252"/>
    </row>
    <row r="147" spans="1:17">
      <c r="A147" s="562">
        <v>141</v>
      </c>
      <c r="B147" s="246"/>
      <c r="C147" s="246"/>
      <c r="D147" s="247"/>
      <c r="E147" s="563"/>
      <c r="F147" s="252"/>
      <c r="G147" s="252"/>
      <c r="H147" s="571"/>
      <c r="I147" s="572"/>
      <c r="J147" s="566" t="e">
        <f>IF(AND(Q147="",#REF!&gt;0,#REF!&lt;5),K147,)</f>
        <v>#REF!</v>
      </c>
      <c r="K147" s="567" t="str">
        <f>IF(D147="","ZZZ9",IF(AND(#REF!&gt;0,#REF!&lt;5),D147&amp;#REF!,D147&amp;"9"))</f>
        <v>ZZZ9</v>
      </c>
      <c r="L147" s="568">
        <f t="shared" si="3"/>
        <v>999</v>
      </c>
      <c r="M147" s="577">
        <f t="shared" si="4"/>
        <v>999</v>
      </c>
      <c r="N147" s="574"/>
      <c r="O147" s="252"/>
      <c r="P147" s="570">
        <f t="shared" si="5"/>
        <v>999</v>
      </c>
      <c r="Q147" s="252"/>
    </row>
    <row r="148" spans="1:17">
      <c r="A148" s="562">
        <v>142</v>
      </c>
      <c r="B148" s="246"/>
      <c r="C148" s="246"/>
      <c r="D148" s="247"/>
      <c r="E148" s="563"/>
      <c r="F148" s="252"/>
      <c r="G148" s="252"/>
      <c r="H148" s="571"/>
      <c r="I148" s="572"/>
      <c r="J148" s="566" t="e">
        <f>IF(AND(Q148="",#REF!&gt;0,#REF!&lt;5),K148,)</f>
        <v>#REF!</v>
      </c>
      <c r="K148" s="567" t="str">
        <f>IF(D148="","ZZZ9",IF(AND(#REF!&gt;0,#REF!&lt;5),D148&amp;#REF!,D148&amp;"9"))</f>
        <v>ZZZ9</v>
      </c>
      <c r="L148" s="568">
        <f t="shared" si="3"/>
        <v>999</v>
      </c>
      <c r="M148" s="577">
        <f t="shared" si="4"/>
        <v>999</v>
      </c>
      <c r="N148" s="574"/>
      <c r="O148" s="572"/>
      <c r="P148" s="582">
        <f t="shared" si="5"/>
        <v>999</v>
      </c>
      <c r="Q148" s="572"/>
    </row>
    <row r="149" spans="1:17">
      <c r="A149" s="562">
        <v>143</v>
      </c>
      <c r="B149" s="246"/>
      <c r="C149" s="246"/>
      <c r="D149" s="247"/>
      <c r="E149" s="563"/>
      <c r="F149" s="252"/>
      <c r="G149" s="252"/>
      <c r="H149" s="571"/>
      <c r="I149" s="572"/>
      <c r="J149" s="566" t="e">
        <f>IF(AND(Q149="",#REF!&gt;0,#REF!&lt;5),K149,)</f>
        <v>#REF!</v>
      </c>
      <c r="K149" s="567" t="str">
        <f>IF(D149="","ZZZ9",IF(AND(#REF!&gt;0,#REF!&lt;5),D149&amp;#REF!,D149&amp;"9"))</f>
        <v>ZZZ9</v>
      </c>
      <c r="L149" s="568">
        <f t="shared" si="3"/>
        <v>999</v>
      </c>
      <c r="M149" s="577">
        <f t="shared" si="4"/>
        <v>999</v>
      </c>
      <c r="N149" s="574"/>
      <c r="O149" s="252"/>
      <c r="P149" s="570">
        <f t="shared" si="5"/>
        <v>999</v>
      </c>
      <c r="Q149" s="252"/>
    </row>
    <row r="150" spans="1:17">
      <c r="A150" s="562">
        <v>144</v>
      </c>
      <c r="B150" s="246"/>
      <c r="C150" s="246"/>
      <c r="D150" s="247"/>
      <c r="E150" s="563"/>
      <c r="F150" s="252"/>
      <c r="G150" s="252"/>
      <c r="H150" s="571"/>
      <c r="I150" s="572"/>
      <c r="J150" s="566" t="e">
        <f>IF(AND(Q150="",#REF!&gt;0,#REF!&lt;5),K150,)</f>
        <v>#REF!</v>
      </c>
      <c r="K150" s="567" t="str">
        <f>IF(D150="","ZZZ9",IF(AND(#REF!&gt;0,#REF!&lt;5),D150&amp;#REF!,D150&amp;"9"))</f>
        <v>ZZZ9</v>
      </c>
      <c r="L150" s="568">
        <f t="shared" si="3"/>
        <v>999</v>
      </c>
      <c r="M150" s="577">
        <f t="shared" si="4"/>
        <v>999</v>
      </c>
      <c r="N150" s="574"/>
      <c r="O150" s="252"/>
      <c r="P150" s="570">
        <f t="shared" si="5"/>
        <v>999</v>
      </c>
      <c r="Q150" s="252"/>
    </row>
    <row r="151" spans="1:17">
      <c r="A151" s="562">
        <v>145</v>
      </c>
      <c r="B151" s="246"/>
      <c r="C151" s="246"/>
      <c r="D151" s="247"/>
      <c r="E151" s="563"/>
      <c r="F151" s="252"/>
      <c r="G151" s="252"/>
      <c r="H151" s="571"/>
      <c r="I151" s="572"/>
      <c r="J151" s="566" t="e">
        <f>IF(AND(Q151="",#REF!&gt;0,#REF!&lt;5),K151,)</f>
        <v>#REF!</v>
      </c>
      <c r="K151" s="567" t="str">
        <f>IF(D151="","ZZZ9",IF(AND(#REF!&gt;0,#REF!&lt;5),D151&amp;#REF!,D151&amp;"9"))</f>
        <v>ZZZ9</v>
      </c>
      <c r="L151" s="568">
        <f t="shared" si="3"/>
        <v>999</v>
      </c>
      <c r="M151" s="577">
        <f t="shared" si="4"/>
        <v>999</v>
      </c>
      <c r="N151" s="574"/>
      <c r="O151" s="252"/>
      <c r="P151" s="570">
        <f t="shared" si="5"/>
        <v>999</v>
      </c>
      <c r="Q151" s="252"/>
    </row>
    <row r="152" spans="1:17">
      <c r="A152" s="562">
        <v>146</v>
      </c>
      <c r="B152" s="246"/>
      <c r="C152" s="246"/>
      <c r="D152" s="247"/>
      <c r="E152" s="563"/>
      <c r="F152" s="252"/>
      <c r="G152" s="252"/>
      <c r="H152" s="571"/>
      <c r="I152" s="572"/>
      <c r="J152" s="566" t="e">
        <f>IF(AND(Q152="",#REF!&gt;0,#REF!&lt;5),K152,)</f>
        <v>#REF!</v>
      </c>
      <c r="K152" s="567" t="str">
        <f>IF(D152="","ZZZ9",IF(AND(#REF!&gt;0,#REF!&lt;5),D152&amp;#REF!,D152&amp;"9"))</f>
        <v>ZZZ9</v>
      </c>
      <c r="L152" s="568">
        <f t="shared" si="3"/>
        <v>999</v>
      </c>
      <c r="M152" s="577">
        <f t="shared" si="4"/>
        <v>999</v>
      </c>
      <c r="N152" s="574"/>
      <c r="O152" s="252"/>
      <c r="P152" s="570">
        <f t="shared" si="5"/>
        <v>999</v>
      </c>
      <c r="Q152" s="252"/>
    </row>
    <row r="153" spans="1:17">
      <c r="A153" s="562">
        <v>147</v>
      </c>
      <c r="B153" s="246"/>
      <c r="C153" s="246"/>
      <c r="D153" s="247"/>
      <c r="E153" s="563"/>
      <c r="F153" s="252"/>
      <c r="G153" s="252"/>
      <c r="H153" s="571"/>
      <c r="I153" s="572"/>
      <c r="J153" s="566" t="e">
        <f>IF(AND(Q153="",#REF!&gt;0,#REF!&lt;5),K153,)</f>
        <v>#REF!</v>
      </c>
      <c r="K153" s="567" t="str">
        <f>IF(D153="","ZZZ9",IF(AND(#REF!&gt;0,#REF!&lt;5),D153&amp;#REF!,D153&amp;"9"))</f>
        <v>ZZZ9</v>
      </c>
      <c r="L153" s="568">
        <f t="shared" si="3"/>
        <v>999</v>
      </c>
      <c r="M153" s="577">
        <f t="shared" si="4"/>
        <v>999</v>
      </c>
      <c r="N153" s="574"/>
      <c r="O153" s="252"/>
      <c r="P153" s="570">
        <f t="shared" si="5"/>
        <v>999</v>
      </c>
      <c r="Q153" s="252"/>
    </row>
    <row r="154" spans="1:17">
      <c r="A154" s="562">
        <v>148</v>
      </c>
      <c r="B154" s="246"/>
      <c r="C154" s="246"/>
      <c r="D154" s="247"/>
      <c r="E154" s="563"/>
      <c r="F154" s="252"/>
      <c r="G154" s="252"/>
      <c r="H154" s="571"/>
      <c r="I154" s="572"/>
      <c r="J154" s="566" t="e">
        <f>IF(AND(Q154="",#REF!&gt;0,#REF!&lt;5),K154,)</f>
        <v>#REF!</v>
      </c>
      <c r="K154" s="567" t="str">
        <f>IF(D154="","ZZZ9",IF(AND(#REF!&gt;0,#REF!&lt;5),D154&amp;#REF!,D154&amp;"9"))</f>
        <v>ZZZ9</v>
      </c>
      <c r="L154" s="568">
        <f t="shared" si="3"/>
        <v>999</v>
      </c>
      <c r="M154" s="577">
        <f t="shared" si="4"/>
        <v>999</v>
      </c>
      <c r="N154" s="574"/>
      <c r="O154" s="252"/>
      <c r="P154" s="570">
        <f t="shared" si="5"/>
        <v>999</v>
      </c>
      <c r="Q154" s="252"/>
    </row>
    <row r="155" spans="1:17">
      <c r="A155" s="562">
        <v>149</v>
      </c>
      <c r="B155" s="246"/>
      <c r="C155" s="246"/>
      <c r="D155" s="247"/>
      <c r="E155" s="563"/>
      <c r="F155" s="252"/>
      <c r="G155" s="252"/>
      <c r="H155" s="571"/>
      <c r="I155" s="572"/>
      <c r="J155" s="566" t="e">
        <f>IF(AND(Q155="",#REF!&gt;0,#REF!&lt;5),K155,)</f>
        <v>#REF!</v>
      </c>
      <c r="K155" s="567" t="str">
        <f>IF(D155="","ZZZ9",IF(AND(#REF!&gt;0,#REF!&lt;5),D155&amp;#REF!,D155&amp;"9"))</f>
        <v>ZZZ9</v>
      </c>
      <c r="L155" s="568">
        <f t="shared" si="3"/>
        <v>999</v>
      </c>
      <c r="M155" s="577">
        <f t="shared" si="4"/>
        <v>999</v>
      </c>
      <c r="N155" s="574"/>
      <c r="O155" s="252"/>
      <c r="P155" s="570">
        <f t="shared" si="5"/>
        <v>999</v>
      </c>
      <c r="Q155" s="252"/>
    </row>
    <row r="156" spans="1:17">
      <c r="A156" s="562">
        <v>150</v>
      </c>
      <c r="B156" s="246"/>
      <c r="C156" s="246"/>
      <c r="D156" s="247"/>
      <c r="E156" s="563"/>
      <c r="F156" s="252"/>
      <c r="G156" s="252"/>
      <c r="H156" s="571"/>
      <c r="I156" s="572"/>
      <c r="J156" s="566" t="e">
        <f>IF(AND(Q156="",#REF!&gt;0,#REF!&lt;5),K156,)</f>
        <v>#REF!</v>
      </c>
      <c r="K156" s="567" t="str">
        <f>IF(D156="","ZZZ9",IF(AND(#REF!&gt;0,#REF!&lt;5),D156&amp;#REF!,D156&amp;"9"))</f>
        <v>ZZZ9</v>
      </c>
      <c r="L156" s="568">
        <f t="shared" si="3"/>
        <v>999</v>
      </c>
      <c r="M156" s="577">
        <f t="shared" si="4"/>
        <v>999</v>
      </c>
      <c r="N156" s="574"/>
      <c r="O156" s="252"/>
      <c r="P156" s="570">
        <f t="shared" si="5"/>
        <v>999</v>
      </c>
      <c r="Q156" s="252"/>
    </row>
  </sheetData>
  <conditionalFormatting sqref="A7:D156">
    <cfRule type="expression" dxfId="219" priority="14" stopIfTrue="1">
      <formula>$Q7&gt;=1</formula>
    </cfRule>
  </conditionalFormatting>
  <conditionalFormatting sqref="B7:D37">
    <cfRule type="expression" dxfId="218" priority="1" stopIfTrue="1">
      <formula>$Q7&gt;=1</formula>
    </cfRule>
  </conditionalFormatting>
  <conditionalFormatting sqref="E7:E14">
    <cfRule type="expression" dxfId="217" priority="6" stopIfTrue="1">
      <formula>AND(ROUNDDOWN(($A$4-E7)/365.25,0)&lt;=13,G7&lt;&gt;"OK")</formula>
    </cfRule>
    <cfRule type="expression" dxfId="216" priority="7" stopIfTrue="1">
      <formula>AND(ROUNDDOWN(($A$4-E7)/365.25,0)&lt;=14,G7&lt;&gt;"OK")</formula>
    </cfRule>
    <cfRule type="expression" dxfId="215" priority="8" stopIfTrue="1">
      <formula>AND(ROUNDDOWN(($A$4-E7)/365.25,0)&lt;=17,G7&lt;&gt;"OK")</formula>
    </cfRule>
    <cfRule type="expression" dxfId="214" priority="11" stopIfTrue="1">
      <formula>AND(ROUNDDOWN(($A$4-E7)/365.25,0)&lt;=13,G7&lt;&gt;"OK")</formula>
    </cfRule>
    <cfRule type="expression" dxfId="213" priority="12" stopIfTrue="1">
      <formula>AND(ROUNDDOWN(($A$4-E7)/365.25,0)&lt;=14,G7&lt;&gt;"OK")</formula>
    </cfRule>
    <cfRule type="expression" dxfId="212" priority="13" stopIfTrue="1">
      <formula>AND(ROUNDDOWN(($A$4-E7)/365.25,0)&lt;=17,G7&lt;&gt;"OK")</formula>
    </cfRule>
  </conditionalFormatting>
  <conditionalFormatting sqref="E7:E156">
    <cfRule type="expression" dxfId="211" priority="16" stopIfTrue="1">
      <formula>AND(ROUNDDOWN(($A$4-E7)/365.25,0)&lt;=13,G7&lt;&gt;"OK")</formula>
    </cfRule>
    <cfRule type="expression" dxfId="210" priority="17" stopIfTrue="1">
      <formula>AND(ROUNDDOWN(($A$4-E7)/365.25,0)&lt;=14,G7&lt;&gt;"OK")</formula>
    </cfRule>
    <cfRule type="expression" dxfId="209" priority="18" stopIfTrue="1">
      <formula>AND(ROUNDDOWN(($A$4-E7)/365.25,0)&lt;=17,G7&lt;&gt;"OK")</formula>
    </cfRule>
  </conditionalFormatting>
  <conditionalFormatting sqref="J7:J156">
    <cfRule type="cellIs" dxfId="208"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50241" r:id="rId3" name="Button 1">
              <controlPr defaultSize="0" print="0" autoPict="0" macro="[0]!egyeni_fotabla_sorsolasi_ranglista">
                <anchor moveWithCells="1" sizeWithCells="1">
                  <from>
                    <xdr:col>7</xdr:col>
                    <xdr:colOff>167640</xdr:colOff>
                    <xdr:row>0</xdr:row>
                    <xdr:rowOff>53340</xdr:rowOff>
                  </from>
                  <to>
                    <xdr:col>14</xdr:col>
                    <xdr:colOff>106680</xdr:colOff>
                    <xdr:row>1</xdr:row>
                    <xdr:rowOff>106680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12">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Altalanos!$B$8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IF($B7="","",VLOOKUP($B7,'1MD ELO (2)'!$A$7:$O$22,5))</f>
        <v/>
      </c>
      <c r="D7" s="407" t="str">
        <f>IF($B7="","",VLOOKUP($B7,'1MD ELO (2)'!$A$7:$O$22,15))</f>
        <v/>
      </c>
      <c r="E7" s="421" t="str">
        <f>UPPER(IF($B7="","",VLOOKUP($B7,'1MD ELO (2)'!$A$7:$O$22,2)))</f>
        <v/>
      </c>
      <c r="F7" s="481"/>
      <c r="G7" s="421" t="str">
        <f>IF($B7="","",VLOOKUP($B7,'1MD ELO (2)'!$A$7:$O$22,3))</f>
        <v/>
      </c>
      <c r="H7" s="481"/>
      <c r="I7" s="421" t="str">
        <f>IF($B7="","",VLOOKUP($B7,'1MD ELO (2)'!$A$7:$O$22,4))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IF($B9="","",VLOOKUP($B9,'1MD ELO (2)'!$A$7:$O$22,5))</f>
        <v/>
      </c>
      <c r="D9" s="407" t="str">
        <f>IF($B9="","",VLOOKUP($B9,'1MD ELO (2)'!$A$7:$O$22,15))</f>
        <v/>
      </c>
      <c r="E9" s="421" t="str">
        <f>UPPER(IF($B9="","",VLOOKUP($B9,'1MD ELO (2)'!$A$7:$O$22,2)))</f>
        <v/>
      </c>
      <c r="F9" s="481"/>
      <c r="G9" s="421" t="str">
        <f>IF($B9="","",VLOOKUP($B9,'1MD ELO (2)'!$A$7:$O$22,3))</f>
        <v/>
      </c>
      <c r="H9" s="481"/>
      <c r="I9" s="421" t="str">
        <f>IF($B9="","",VLOOKUP($B9,'1MD ELO (2)'!$A$7:$O$22,4))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IF($B11="","",VLOOKUP($B11,'1MD ELO (2)'!$A$7:$O$22,5))</f>
        <v/>
      </c>
      <c r="D11" s="407" t="str">
        <f>IF($B11="","",VLOOKUP($B11,'1MD ELO (2)'!$A$7:$O$22,15))</f>
        <v/>
      </c>
      <c r="E11" s="421" t="str">
        <f>UPPER(IF($B11="","",VLOOKUP($B11,'1MD ELO (2)'!$A$7:$O$22,2)))</f>
        <v/>
      </c>
      <c r="F11" s="481"/>
      <c r="G11" s="421" t="str">
        <f>IF($B11="","",VLOOKUP($B11,'1MD ELO (2)'!$A$7:$O$22,3))</f>
        <v/>
      </c>
      <c r="H11" s="481"/>
      <c r="I11" s="421" t="str">
        <f>IF($B11="","",VLOOKUP($B11,'1MD ELO (2)'!$A$7:$O$22,4))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207" priority="1"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13">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Altalanos!$B$8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(2)'!$A$7:$O$22,5))</f>
        <v/>
      </c>
      <c r="D7" s="521" t="str">
        <f>IF($B7="","",VLOOKUP($B7,'1MD ELO (2)'!$A$7:$O$22,15))</f>
        <v/>
      </c>
      <c r="E7" s="708" t="str">
        <f>UPPER(IF($B7="","",VLOOKUP($B7,'1MD ELO (2)'!$A$7:$O$22,2)))</f>
        <v/>
      </c>
      <c r="F7" s="708"/>
      <c r="G7" s="708" t="str">
        <f>IF($B7="","",VLOOKUP($B7,'1MD ELO (2)'!$A$7:$O$22,3))</f>
        <v/>
      </c>
      <c r="H7" s="708"/>
      <c r="I7" s="522" t="str">
        <f>IF($B7="","",VLOOKUP($B7,'1MD ELO (2)'!$A$7:$O$22,4))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(2)'!$A$7:$O$22,5))</f>
        <v/>
      </c>
      <c r="D9" s="521" t="str">
        <f>IF($B9="","",VLOOKUP($B9,'1MD ELO (2)'!$A$7:$O$22,15))</f>
        <v/>
      </c>
      <c r="E9" s="708" t="str">
        <f>UPPER(IF($B9="","",VLOOKUP($B9,'1MD ELO (2)'!$A$7:$O$22,2)))</f>
        <v/>
      </c>
      <c r="F9" s="708"/>
      <c r="G9" s="708" t="str">
        <f>IF($B9="","",VLOOKUP($B9,'1MD ELO (2)'!$A$7:$O$22,3))</f>
        <v/>
      </c>
      <c r="H9" s="708"/>
      <c r="I9" s="522" t="str">
        <f>IF($B9="","",VLOOKUP($B9,'1MD ELO (2)'!$A$7:$O$22,4))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(2)'!$A$7:$O$22,5))</f>
        <v/>
      </c>
      <c r="D11" s="521" t="str">
        <f>IF($B11="","",VLOOKUP($B11,'1MD ELO (2)'!$A$7:$O$22,15))</f>
        <v/>
      </c>
      <c r="E11" s="708" t="str">
        <f>UPPER(IF($B11="","",VLOOKUP($B11,'1MD ELO (2)'!$A$7:$O$22,2)))</f>
        <v/>
      </c>
      <c r="F11" s="708"/>
      <c r="G11" s="708" t="str">
        <f>IF($B11="","",VLOOKUP($B11,'1MD ELO (2)'!$A$7:$O$22,3))</f>
        <v/>
      </c>
      <c r="H11" s="708"/>
      <c r="I11" s="522" t="str">
        <f>IF($B11="","",VLOOKUP($B11,'1MD ELO (2)'!$A$7:$O$22,4))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(2)'!$A$7:$O$22,5))</f>
        <v/>
      </c>
      <c r="D13" s="521" t="str">
        <f>IF($B13="","",VLOOKUP($B13,'1MD ELO (2)'!$A$7:$O$22,15))</f>
        <v/>
      </c>
      <c r="E13" s="708" t="str">
        <f>UPPER(IF($B13="","",VLOOKUP($B13,'1MD ELO (2)'!$A$7:$O$22,2)))</f>
        <v/>
      </c>
      <c r="F13" s="708"/>
      <c r="G13" s="708" t="str">
        <f>IF($B13="","",VLOOKUP($B13,'1MD ELO (2)'!$A$7:$O$22,3))</f>
        <v/>
      </c>
      <c r="H13" s="708"/>
      <c r="I13" s="522" t="str">
        <f>IF($B13="","",VLOOKUP($B13,'1MD ELO (2)'!$A$7:$O$22,4))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206"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15">
    <tabColor indexed="11"/>
  </sheetPr>
  <dimension ref="A1:AK47"/>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Altalanos!$B$8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O5" s="274" t="s">
        <v>104</v>
      </c>
      <c r="P5" s="276" t="s">
        <v>105</v>
      </c>
      <c r="R5" s="274" t="s">
        <v>104</v>
      </c>
      <c r="S5" s="475" t="s">
        <v>255</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O6" s="463" t="s">
        <v>107</v>
      </c>
      <c r="P6" s="464" t="s">
        <v>108</v>
      </c>
      <c r="R6" s="463" t="s">
        <v>107</v>
      </c>
      <c r="S6" s="479" t="s">
        <v>256</v>
      </c>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(2)'!$A$7:$O$22,5))</f>
        <v/>
      </c>
      <c r="D7" s="407" t="str">
        <f>IF($B7="","",VLOOKUP($B7,'1MD ELO (2)'!$A$7:$O$22,15))</f>
        <v/>
      </c>
      <c r="E7" s="435" t="str">
        <f>UPPER(IF($B7="","",VLOOKUP($B7,'1MD ELO (2)'!$A$7:$O$22,2)))</f>
        <v/>
      </c>
      <c r="F7" s="471"/>
      <c r="G7" s="435" t="str">
        <f>IF($B7="","",VLOOKUP($B7,'1MD ELO (2)'!$A$7:$O$22,3))</f>
        <v/>
      </c>
      <c r="H7" s="471"/>
      <c r="I7" s="435" t="str">
        <f>IF($B7="","",VLOOKUP($B7,'1MD ELO (2)'!$A$7:$O$22,4))</f>
        <v/>
      </c>
      <c r="J7" s="394"/>
      <c r="K7" s="472"/>
      <c r="L7" s="473" t="str">
        <f>IF(K7="","",CONCATENATE(VLOOKUP($Y$3,$AB$1:$AK$1,K7)," pont"))</f>
        <v/>
      </c>
      <c r="M7" s="474"/>
      <c r="O7" s="467" t="s">
        <v>119</v>
      </c>
      <c r="P7" s="468" t="s">
        <v>120</v>
      </c>
      <c r="R7" s="467" t="s">
        <v>119</v>
      </c>
      <c r="S7" s="482" t="s">
        <v>223</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(2)'!$A$7:$O$22,5))</f>
        <v/>
      </c>
      <c r="D9" s="407" t="str">
        <f>IF($B9="","",VLOOKUP($B9,'1MD ELO (2)'!$A$7:$O$22,15))</f>
        <v/>
      </c>
      <c r="E9" s="421" t="str">
        <f>UPPER(IF($B9="","",VLOOKUP($B9,'1MD ELO (2)'!$A$7:$O$22,2)))</f>
        <v/>
      </c>
      <c r="F9" s="481"/>
      <c r="G9" s="421" t="str">
        <f>IF($B9="","",VLOOKUP($B9,'1MD ELO (2)'!$A$7:$O$22,3))</f>
        <v/>
      </c>
      <c r="H9" s="481"/>
      <c r="I9" s="421" t="str">
        <f>IF($B9="","",VLOOKUP($B9,'1MD ELO (2)'!$A$7:$O$22,4))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(2)'!$A$7:$O$22,5))</f>
        <v/>
      </c>
      <c r="D11" s="407" t="str">
        <f>IF($B11="","",VLOOKUP($B11,'1MD ELO (2)'!$A$7:$O$22,15))</f>
        <v/>
      </c>
      <c r="E11" s="421" t="str">
        <f>UPPER(IF($B11="","",VLOOKUP($B11,'1MD ELO (2)'!$A$7:$O$22,2)))</f>
        <v/>
      </c>
      <c r="F11" s="481"/>
      <c r="G11" s="421" t="str">
        <f>IF($B11="","",VLOOKUP($B11,'1MD ELO (2)'!$A$7:$O$22,3))</f>
        <v/>
      </c>
      <c r="H11" s="481"/>
      <c r="I11" s="421" t="str">
        <f>IF($B11="","",VLOOKUP($B11,'1MD ELO (2)'!$A$7:$O$22,4))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(2)'!$A$7:$O$22,5))</f>
        <v/>
      </c>
      <c r="D13" s="407" t="str">
        <f>IF($B13="","",VLOOKUP($B13,'1MD ELO (2)'!$A$7:$O$22,15))</f>
        <v/>
      </c>
      <c r="E13" s="435" t="str">
        <f>UPPER(IF($B13="","",VLOOKUP($B13,'1MD ELO (2)'!$A$7:$O$22,2)))</f>
        <v/>
      </c>
      <c r="F13" s="471"/>
      <c r="G13" s="435" t="str">
        <f>IF($B13="","",VLOOKUP($B13,'1MD ELO (2)'!$A$7:$O$22,3))</f>
        <v/>
      </c>
      <c r="H13" s="471"/>
      <c r="I13" s="435" t="str">
        <f>IF($B13="","",VLOOKUP($B13,'1MD ELO (2)'!$A$7:$O$22,4))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(2)'!$A$7:$O$22,5))</f>
        <v/>
      </c>
      <c r="D15" s="407" t="str">
        <f>IF($B15="","",VLOOKUP($B15,'1MD ELO (2)'!$A$7:$O$22,15))</f>
        <v/>
      </c>
      <c r="E15" s="421" t="str">
        <f>UPPER(IF($B15="","",VLOOKUP($B15,'1MD ELO (2)'!$A$7:$O$22,2)))</f>
        <v/>
      </c>
      <c r="F15" s="481"/>
      <c r="G15" s="421" t="str">
        <f>IF($B15="","",VLOOKUP($B15,'1MD ELO (2)'!$A$7:$O$22,3))</f>
        <v/>
      </c>
      <c r="H15" s="481"/>
      <c r="I15" s="421" t="str">
        <f>IF($B15="","",VLOOKUP($B15,'1MD ELO (2)'!$A$7:$O$22,4))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(2)'!$A$7:$O$22,5))</f>
        <v/>
      </c>
      <c r="D17" s="407" t="str">
        <f>IF($B17="","",VLOOKUP($B17,'1MD ELO (2)'!$A$7:$O$22,15))</f>
        <v/>
      </c>
      <c r="E17" s="421" t="str">
        <f>UPPER(IF($B17="","",VLOOKUP($B17,'1MD ELO (2)'!$A$7:$O$22,2)))</f>
        <v/>
      </c>
      <c r="F17" s="481"/>
      <c r="G17" s="421" t="str">
        <f>IF($B17="","",VLOOKUP($B17,'1MD ELO (2)'!$A$7:$O$22,3))</f>
        <v/>
      </c>
      <c r="H17" s="481"/>
      <c r="I17" s="421" t="str">
        <f>IF($B17="","",VLOOKUP($B17,'1MD ELO (2)'!$A$7:$O$22,4))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394"/>
      <c r="B18" s="394"/>
      <c r="C18" s="394"/>
      <c r="D18" s="394"/>
      <c r="E18" s="394"/>
      <c r="F18" s="394"/>
      <c r="G18" s="394"/>
      <c r="H18" s="394"/>
      <c r="I18" s="394"/>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394"/>
      <c r="B19" s="394"/>
      <c r="C19" s="394"/>
      <c r="D19" s="394"/>
      <c r="E19" s="394"/>
      <c r="F19" s="394"/>
      <c r="G19" s="394"/>
      <c r="H19" s="394"/>
      <c r="I19" s="394"/>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394"/>
      <c r="K27" s="394"/>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394"/>
      <c r="K28" s="394"/>
      <c r="L28" s="394"/>
      <c r="M28" s="490"/>
    </row>
    <row r="29" spans="1:37" ht="18.75" customHeight="1">
      <c r="A29" s="489" t="s">
        <v>231</v>
      </c>
      <c r="B29" s="711" t="str">
        <f>E15</f>
        <v/>
      </c>
      <c r="C29" s="711"/>
      <c r="D29" s="705"/>
      <c r="E29" s="705"/>
      <c r="F29" s="704"/>
      <c r="G29" s="704"/>
      <c r="H29" s="705"/>
      <c r="I29" s="705"/>
      <c r="J29" s="394"/>
      <c r="K29" s="394"/>
      <c r="L29" s="394"/>
      <c r="M29" s="490"/>
    </row>
    <row r="30" spans="1:37" ht="18.75" customHeight="1">
      <c r="A30" s="489" t="s">
        <v>257</v>
      </c>
      <c r="B30" s="711" t="str">
        <f>E17</f>
        <v/>
      </c>
      <c r="C30" s="711"/>
      <c r="D30" s="705"/>
      <c r="E30" s="705"/>
      <c r="F30" s="705"/>
      <c r="G30" s="705"/>
      <c r="H30" s="704"/>
      <c r="I30" s="704"/>
      <c r="J30" s="394"/>
      <c r="K30" s="394"/>
      <c r="L30" s="394"/>
      <c r="M30" s="490"/>
    </row>
    <row r="31" spans="1:37">
      <c r="A31" s="394"/>
      <c r="B31" s="394"/>
      <c r="C31" s="394"/>
      <c r="D31" s="394"/>
      <c r="E31" s="394"/>
      <c r="F31" s="394"/>
      <c r="G31" s="394"/>
      <c r="H31" s="394"/>
      <c r="I31" s="394"/>
      <c r="J31" s="394"/>
      <c r="K31" s="394"/>
      <c r="L31" s="394"/>
      <c r="M31" s="394"/>
    </row>
    <row r="32" spans="1:37">
      <c r="A32" s="394" t="s">
        <v>169</v>
      </c>
      <c r="B32" s="394"/>
      <c r="C32" s="712" t="str">
        <f>IF(M23=1,B23,IF(M24=1,B24,IF(M25=1,B25,"")))</f>
        <v/>
      </c>
      <c r="D32" s="712"/>
      <c r="E32" s="476" t="s">
        <v>258</v>
      </c>
      <c r="F32" s="712" t="str">
        <f>IF(M28=1,B28,IF(M29=1,B29,IF(M30=1,B30,"")))</f>
        <v/>
      </c>
      <c r="G32" s="712"/>
      <c r="H32" s="394"/>
      <c r="I32" s="495"/>
      <c r="J32" s="394"/>
      <c r="K32" s="394"/>
      <c r="L32" s="394"/>
      <c r="M32" s="394"/>
    </row>
    <row r="33" spans="1:18">
      <c r="A33" s="394"/>
      <c r="B33" s="394"/>
      <c r="C33" s="394"/>
      <c r="D33" s="394"/>
      <c r="E33" s="394"/>
      <c r="F33" s="476"/>
      <c r="G33" s="476"/>
      <c r="H33" s="394"/>
      <c r="I33" s="394"/>
      <c r="J33" s="394"/>
      <c r="K33" s="394"/>
      <c r="L33" s="394"/>
      <c r="M33" s="394"/>
    </row>
    <row r="34" spans="1:18">
      <c r="A34" s="394" t="s">
        <v>259</v>
      </c>
      <c r="B34" s="394"/>
      <c r="C34" s="712" t="str">
        <f>IF(M23=2,B23,IF(M24=2,B24,IF(M25=2,B25,"")))</f>
        <v/>
      </c>
      <c r="D34" s="712"/>
      <c r="E34" s="476" t="s">
        <v>258</v>
      </c>
      <c r="F34" s="712" t="str">
        <f>IF(M28=2,B28,IF(M29=2,B29,IF(M30=2,B30,"")))</f>
        <v/>
      </c>
      <c r="G34" s="712"/>
      <c r="H34" s="394"/>
      <c r="I34" s="495"/>
      <c r="J34" s="394"/>
      <c r="K34" s="394"/>
      <c r="L34" s="394"/>
      <c r="M34" s="394"/>
    </row>
    <row r="35" spans="1:18">
      <c r="A35" s="394"/>
      <c r="B35" s="394"/>
      <c r="C35" s="476"/>
      <c r="D35" s="476"/>
      <c r="E35" s="476"/>
      <c r="F35" s="476"/>
      <c r="G35" s="476"/>
      <c r="H35" s="394"/>
      <c r="I35" s="394"/>
      <c r="J35" s="394"/>
      <c r="K35" s="394"/>
      <c r="L35" s="394"/>
      <c r="M35" s="394"/>
    </row>
    <row r="36" spans="1:18">
      <c r="A36" s="394" t="s">
        <v>260</v>
      </c>
      <c r="B36" s="394"/>
      <c r="C36" s="712" t="str">
        <f>IF(M23=3,B23,IF(M24=3,B24,IF(M25=3,B25,"")))</f>
        <v/>
      </c>
      <c r="D36" s="712"/>
      <c r="E36" s="476" t="s">
        <v>258</v>
      </c>
      <c r="F36" s="712" t="str">
        <f>IF(M28=3,B28,IF(M29=3,B29,IF(M30=3,B30,"")))</f>
        <v/>
      </c>
      <c r="G36" s="712"/>
      <c r="H36" s="394"/>
      <c r="I36" s="495"/>
      <c r="J36" s="394"/>
      <c r="K36" s="394"/>
      <c r="L36" s="394"/>
      <c r="M36" s="394"/>
    </row>
    <row r="37" spans="1:18">
      <c r="A37" s="394"/>
      <c r="B37" s="394"/>
      <c r="C37" s="394"/>
      <c r="D37" s="394"/>
      <c r="E37" s="394"/>
      <c r="F37" s="394"/>
      <c r="G37" s="394"/>
      <c r="H37" s="394"/>
      <c r="I37" s="394"/>
      <c r="J37" s="394"/>
      <c r="K37" s="394"/>
      <c r="L37" s="394"/>
      <c r="M37" s="394"/>
    </row>
    <row r="38" spans="1:18">
      <c r="A38" s="394"/>
      <c r="B38" s="394"/>
      <c r="C38" s="394"/>
      <c r="D38" s="394"/>
      <c r="E38" s="394"/>
      <c r="F38" s="394"/>
      <c r="G38" s="394"/>
      <c r="H38" s="394"/>
      <c r="I38" s="394"/>
      <c r="J38" s="394"/>
      <c r="K38" s="394"/>
      <c r="L38" s="495"/>
      <c r="M38" s="394"/>
    </row>
    <row r="39" spans="1:18">
      <c r="A39" s="125" t="s">
        <v>112</v>
      </c>
      <c r="B39" s="126"/>
      <c r="C39" s="330"/>
      <c r="D39" s="498" t="s">
        <v>140</v>
      </c>
      <c r="E39" s="499" t="s">
        <v>141</v>
      </c>
      <c r="F39" s="500"/>
      <c r="G39" s="498" t="s">
        <v>140</v>
      </c>
      <c r="H39" s="499" t="s">
        <v>142</v>
      </c>
      <c r="I39" s="501"/>
      <c r="J39" s="499" t="s">
        <v>143</v>
      </c>
      <c r="K39" s="502" t="s">
        <v>144</v>
      </c>
      <c r="L39" s="465"/>
      <c r="M39" s="500"/>
      <c r="P39" s="496"/>
      <c r="Q39" s="496"/>
      <c r="R39" s="497"/>
    </row>
    <row r="40" spans="1:18">
      <c r="A40" s="444" t="s">
        <v>145</v>
      </c>
      <c r="B40" s="445"/>
      <c r="C40" s="447"/>
      <c r="D40" s="504">
        <v>1</v>
      </c>
      <c r="E40" s="706" t="str">
        <f>IF(D40&gt;$R$47,,UPPER(VLOOKUP(D40,'1MD ELO (2)'!$A$7:$Q$134,2)))</f>
        <v/>
      </c>
      <c r="F40" s="706"/>
      <c r="G40" s="505" t="s">
        <v>146</v>
      </c>
      <c r="H40" s="445"/>
      <c r="I40" s="506"/>
      <c r="J40" s="507"/>
      <c r="K40" s="451" t="s">
        <v>147</v>
      </c>
      <c r="L40" s="508"/>
      <c r="M40" s="509"/>
      <c r="P40" s="503"/>
      <c r="Q40" s="503"/>
      <c r="R40" s="144"/>
    </row>
    <row r="41" spans="1:18">
      <c r="A41" s="453" t="s">
        <v>148</v>
      </c>
      <c r="B41" s="186"/>
      <c r="C41" s="455"/>
      <c r="D41" s="510">
        <v>2</v>
      </c>
      <c r="E41" s="707" t="str">
        <f>IF(D41&gt;$R$47,,UPPER(VLOOKUP(D41,'1MD ELO (2)'!$A$7:$Q$134,2)))</f>
        <v/>
      </c>
      <c r="F41" s="707"/>
      <c r="G41" s="511" t="s">
        <v>149</v>
      </c>
      <c r="H41" s="185"/>
      <c r="I41" s="449"/>
      <c r="J41" s="339"/>
      <c r="K41" s="512"/>
      <c r="L41" s="495"/>
      <c r="M41" s="513"/>
      <c r="P41" s="144"/>
      <c r="Q41" s="137"/>
      <c r="R41" s="144"/>
    </row>
    <row r="42" spans="1:18">
      <c r="A42" s="154"/>
      <c r="B42" s="155"/>
      <c r="C42" s="156"/>
      <c r="D42" s="510"/>
      <c r="E42" s="140"/>
      <c r="F42" s="394"/>
      <c r="G42" s="511" t="s">
        <v>150</v>
      </c>
      <c r="H42" s="185"/>
      <c r="I42" s="449"/>
      <c r="J42" s="339"/>
      <c r="K42" s="451" t="s">
        <v>151</v>
      </c>
      <c r="L42" s="508"/>
      <c r="M42" s="509"/>
      <c r="P42" s="503"/>
      <c r="Q42" s="503"/>
      <c r="R42" s="144"/>
    </row>
    <row r="43" spans="1:18">
      <c r="A43" s="157"/>
      <c r="B43" s="158"/>
      <c r="C43" s="159"/>
      <c r="D43" s="510"/>
      <c r="E43" s="140"/>
      <c r="F43" s="394"/>
      <c r="G43" s="511" t="s">
        <v>152</v>
      </c>
      <c r="H43" s="185"/>
      <c r="I43" s="449"/>
      <c r="J43" s="339"/>
      <c r="K43" s="515"/>
      <c r="L43" s="394"/>
      <c r="M43" s="516"/>
      <c r="P43" s="144"/>
      <c r="Q43" s="137"/>
      <c r="R43" s="144"/>
    </row>
    <row r="44" spans="1:18">
      <c r="A44" s="160"/>
      <c r="B44" s="161"/>
      <c r="C44" s="344"/>
      <c r="D44" s="510"/>
      <c r="E44" s="140"/>
      <c r="F44" s="394"/>
      <c r="G44" s="511" t="s">
        <v>153</v>
      </c>
      <c r="H44" s="185"/>
      <c r="I44" s="449"/>
      <c r="J44" s="339"/>
      <c r="K44" s="453"/>
      <c r="L44" s="495"/>
      <c r="M44" s="513"/>
      <c r="P44" s="144"/>
      <c r="Q44" s="137"/>
      <c r="R44" s="144"/>
    </row>
    <row r="45" spans="1:18">
      <c r="A45" s="163"/>
      <c r="B45" s="164"/>
      <c r="C45" s="159"/>
      <c r="D45" s="510"/>
      <c r="E45" s="140"/>
      <c r="F45" s="394"/>
      <c r="G45" s="511" t="s">
        <v>154</v>
      </c>
      <c r="H45" s="185"/>
      <c r="I45" s="449"/>
      <c r="J45" s="339"/>
      <c r="K45" s="451" t="s">
        <v>155</v>
      </c>
      <c r="L45" s="508"/>
      <c r="M45" s="509"/>
      <c r="P45" s="503"/>
      <c r="Q45" s="503"/>
      <c r="R45" s="144"/>
    </row>
    <row r="46" spans="1:18">
      <c r="A46" s="163"/>
      <c r="B46" s="164"/>
      <c r="C46" s="165"/>
      <c r="D46" s="510"/>
      <c r="E46" s="140"/>
      <c r="F46" s="394"/>
      <c r="G46" s="511" t="s">
        <v>156</v>
      </c>
      <c r="H46" s="185"/>
      <c r="I46" s="449"/>
      <c r="J46" s="339"/>
      <c r="K46" s="515"/>
      <c r="L46" s="394"/>
      <c r="M46" s="516"/>
      <c r="P46" s="144"/>
      <c r="Q46" s="137"/>
      <c r="R46" s="144"/>
    </row>
    <row r="47" spans="1:18">
      <c r="A47" s="166"/>
      <c r="B47" s="167"/>
      <c r="C47" s="168"/>
      <c r="D47" s="517"/>
      <c r="E47" s="171"/>
      <c r="F47" s="495"/>
      <c r="G47" s="518" t="s">
        <v>157</v>
      </c>
      <c r="H47" s="186"/>
      <c r="I47" s="456"/>
      <c r="J47" s="346"/>
      <c r="K47" s="453">
        <f>L4</f>
        <v>0</v>
      </c>
      <c r="L47" s="495"/>
      <c r="M47" s="513"/>
      <c r="P47" s="144"/>
      <c r="Q47" s="137"/>
      <c r="R47" s="514">
        <f>MIN(4,'1MD ELO (2)'!Q5)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205"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Munka16">
    <tabColor indexed="11"/>
  </sheetPr>
  <dimension ref="A1:AK49"/>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Altalanos!$B$8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(2)'!$A$7:$O$22,5))</f>
        <v/>
      </c>
      <c r="D7" s="407" t="str">
        <f>IF($B7="","",VLOOKUP($B7,'1MD ELO (2)'!$A$7:$O$22,15))</f>
        <v/>
      </c>
      <c r="E7" s="435" t="str">
        <f>UPPER(IF($B7="","",VLOOKUP($B7,'1MD ELO (2)'!$A$7:$O$22,2)))</f>
        <v/>
      </c>
      <c r="F7" s="471"/>
      <c r="G7" s="435" t="str">
        <f>IF($B7="","",VLOOKUP($B7,'1MD ELO (2)'!$A$7:$O$22,3))</f>
        <v/>
      </c>
      <c r="H7" s="471"/>
      <c r="I7" s="435" t="str">
        <f>IF($B7="","",VLOOKUP($B7,'1MD ELO (2)'!$A$7:$O$22,4))</f>
        <v/>
      </c>
      <c r="J7" s="394"/>
      <c r="K7" s="472"/>
      <c r="L7" s="473" t="str">
        <f>IF(K7="","",CONCATENATE(VLOOKUP($Y$3,$AB$1:$AK$1,K7)," pont"))</f>
        <v/>
      </c>
      <c r="M7" s="474"/>
      <c r="Q7" s="274" t="s">
        <v>104</v>
      </c>
      <c r="R7" s="475" t="s">
        <v>255</v>
      </c>
      <c r="S7" s="475" t="s">
        <v>261</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256</v>
      </c>
      <c r="S8" s="479" t="s">
        <v>262</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(2)'!$A$7:$O$22,5))</f>
        <v/>
      </c>
      <c r="D9" s="407" t="str">
        <f>IF($B9="","",VLOOKUP($B9,'1MD ELO (2)'!$A$7:$O$22,15))</f>
        <v/>
      </c>
      <c r="E9" s="421" t="str">
        <f>UPPER(IF($B9="","",VLOOKUP($B9,'1MD ELO (2)'!$A$7:$O$22,2)))</f>
        <v/>
      </c>
      <c r="F9" s="481"/>
      <c r="G9" s="421" t="str">
        <f>IF($B9="","",VLOOKUP($B9,'1MD ELO (2)'!$A$7:$O$22,3))</f>
        <v/>
      </c>
      <c r="H9" s="481"/>
      <c r="I9" s="421" t="str">
        <f>IF($B9="","",VLOOKUP($B9,'1MD ELO (2)'!$A$7:$O$22,4))</f>
        <v/>
      </c>
      <c r="J9" s="394"/>
      <c r="K9" s="472"/>
      <c r="L9" s="473" t="str">
        <f>IF(K9="","",CONCATENATE(VLOOKUP($Y$3,$AB$1:$AK$1,K9)," pont"))</f>
        <v/>
      </c>
      <c r="M9" s="474"/>
      <c r="Q9" s="467" t="s">
        <v>119</v>
      </c>
      <c r="R9" s="482" t="s">
        <v>223</v>
      </c>
      <c r="S9" s="482" t="s">
        <v>263</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(2)'!$A$7:$O$22,5))</f>
        <v/>
      </c>
      <c r="D11" s="407" t="str">
        <f>IF($B11="","",VLOOKUP($B11,'1MD ELO (2)'!$A$7:$O$22,15))</f>
        <v/>
      </c>
      <c r="E11" s="421" t="str">
        <f>UPPER(IF($B11="","",VLOOKUP($B11,'1MD ELO (2)'!$A$7:$O$22,2)))</f>
        <v/>
      </c>
      <c r="F11" s="481"/>
      <c r="G11" s="421" t="str">
        <f>IF($B11="","",VLOOKUP($B11,'1MD ELO (2)'!$A$7:$O$22,3))</f>
        <v/>
      </c>
      <c r="H11" s="481"/>
      <c r="I11" s="421" t="str">
        <f>IF($B11="","",VLOOKUP($B11,'1MD ELO (2)'!$A$7:$O$22,4))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(2)'!$A$7:$O$22,5))</f>
        <v/>
      </c>
      <c r="D13" s="407" t="str">
        <f>IF($B13="","",VLOOKUP($B13,'1MD ELO (2)'!$A$7:$O$22,15))</f>
        <v/>
      </c>
      <c r="E13" s="435" t="str">
        <f>UPPER(IF($B13="","",VLOOKUP($B13,'1MD ELO (2)'!$A$7:$O$22,2)))</f>
        <v/>
      </c>
      <c r="F13" s="471"/>
      <c r="G13" s="435" t="str">
        <f>IF($B13="","",VLOOKUP($B13,'1MD ELO (2)'!$A$7:$O$22,3))</f>
        <v/>
      </c>
      <c r="H13" s="471"/>
      <c r="I13" s="435" t="str">
        <f>IF($B13="","",VLOOKUP($B13,'1MD ELO (2)'!$A$7:$O$22,4))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(2)'!$A$7:$O$22,5))</f>
        <v/>
      </c>
      <c r="D15" s="407" t="str">
        <f>IF($B15="","",VLOOKUP($B15,'1MD ELO (2)'!$A$7:$O$22,15))</f>
        <v/>
      </c>
      <c r="E15" s="421" t="str">
        <f>UPPER(IF($B15="","",VLOOKUP($B15,'1MD ELO (2)'!$A$7:$O$22,2)))</f>
        <v/>
      </c>
      <c r="F15" s="481"/>
      <c r="G15" s="421" t="str">
        <f>IF($B15="","",VLOOKUP($B15,'1MD ELO (2)'!$A$7:$O$22,3))</f>
        <v/>
      </c>
      <c r="H15" s="481"/>
      <c r="I15" s="421" t="str">
        <f>IF($B15="","",VLOOKUP($B15,'1MD ELO (2)'!$A$7:$O$22,4))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(2)'!$A$7:$O$22,5))</f>
        <v/>
      </c>
      <c r="D17" s="407" t="str">
        <f>IF($B17="","",VLOOKUP($B17,'1MD ELO (2)'!$A$7:$O$22,15))</f>
        <v/>
      </c>
      <c r="E17" s="421" t="str">
        <f>UPPER(IF($B17="","",VLOOKUP($B17,'1MD ELO (2)'!$A$7:$O$22,2)))</f>
        <v/>
      </c>
      <c r="F17" s="481"/>
      <c r="G17" s="421" t="str">
        <f>IF($B17="","",VLOOKUP($B17,'1MD ELO (2)'!$A$7:$O$22,3))</f>
        <v/>
      </c>
      <c r="H17" s="481"/>
      <c r="I17" s="421" t="str">
        <f>IF($B17="","",VLOOKUP($B17,'1MD ELO (2)'!$A$7:$O$22,4))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76" t="s">
        <v>257</v>
      </c>
      <c r="B19" s="480"/>
      <c r="C19" s="407" t="str">
        <f>IF($B19="","",VLOOKUP($B19,'1MD ELO (2)'!$A$7:$O$22,5))</f>
        <v/>
      </c>
      <c r="D19" s="407" t="str">
        <f>IF($B19="","",VLOOKUP($B19,'1MD ELO (2)'!$A$7:$O$22,15))</f>
        <v/>
      </c>
      <c r="E19" s="421" t="str">
        <f>UPPER(IF($B19="","",VLOOKUP($B19,'1MD ELO (2)'!$A$7:$O$22,2)))</f>
        <v/>
      </c>
      <c r="F19" s="481"/>
      <c r="G19" s="421" t="str">
        <f>IF($B19="","",VLOOKUP($B19,'1MD ELO (2)'!$A$7:$O$22,3))</f>
        <v/>
      </c>
      <c r="H19" s="481"/>
      <c r="I19" s="421" t="str">
        <f>IF($B19="","",VLOOKUP($B19,'1MD ELO (2)'!$A$7:$O$22,4))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703" t="str">
        <f>E19</f>
        <v/>
      </c>
      <c r="K27" s="703"/>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703"/>
      <c r="K28" s="703"/>
      <c r="L28" s="394"/>
      <c r="M28" s="490"/>
    </row>
    <row r="29" spans="1:37" ht="18.75" customHeight="1">
      <c r="A29" s="489" t="s">
        <v>231</v>
      </c>
      <c r="B29" s="711" t="str">
        <f>E15</f>
        <v/>
      </c>
      <c r="C29" s="711"/>
      <c r="D29" s="705"/>
      <c r="E29" s="705"/>
      <c r="F29" s="704"/>
      <c r="G29" s="704"/>
      <c r="H29" s="705"/>
      <c r="I29" s="705"/>
      <c r="J29" s="705"/>
      <c r="K29" s="705"/>
      <c r="L29" s="394"/>
      <c r="M29" s="490"/>
    </row>
    <row r="30" spans="1:37" ht="18.75" customHeight="1">
      <c r="A30" s="489" t="s">
        <v>257</v>
      </c>
      <c r="B30" s="711" t="str">
        <f>E17</f>
        <v/>
      </c>
      <c r="C30" s="711"/>
      <c r="D30" s="705"/>
      <c r="E30" s="705"/>
      <c r="F30" s="705"/>
      <c r="G30" s="705"/>
      <c r="H30" s="704"/>
      <c r="I30" s="704"/>
      <c r="J30" s="705"/>
      <c r="K30" s="705"/>
      <c r="L30" s="394"/>
      <c r="M30" s="490"/>
    </row>
    <row r="31" spans="1:37" ht="18.75" customHeight="1">
      <c r="A31" s="489" t="s">
        <v>264</v>
      </c>
      <c r="B31" s="711" t="str">
        <f>E19</f>
        <v/>
      </c>
      <c r="C31" s="711"/>
      <c r="D31" s="705"/>
      <c r="E31" s="705"/>
      <c r="F31" s="705"/>
      <c r="G31" s="705"/>
      <c r="H31" s="703"/>
      <c r="I31" s="703"/>
      <c r="J31" s="704"/>
      <c r="K31" s="704"/>
      <c r="L31" s="394"/>
      <c r="M31" s="490"/>
    </row>
    <row r="32" spans="1:37" ht="18.75" customHeight="1">
      <c r="A32" s="231"/>
      <c r="B32" s="493"/>
      <c r="C32" s="493"/>
      <c r="D32" s="231"/>
      <c r="E32" s="231"/>
      <c r="F32" s="231"/>
      <c r="G32" s="231"/>
      <c r="H32" s="231"/>
      <c r="I32" s="231"/>
      <c r="J32" s="394"/>
      <c r="K32" s="394"/>
      <c r="L32" s="394"/>
      <c r="M32" s="494"/>
    </row>
    <row r="33" spans="1:18">
      <c r="A33" s="394"/>
      <c r="B33" s="394"/>
      <c r="C33" s="394"/>
      <c r="D33" s="394"/>
      <c r="E33" s="394"/>
      <c r="F33" s="394"/>
      <c r="G33" s="394"/>
      <c r="H33" s="394"/>
      <c r="I33" s="394"/>
      <c r="J33" s="394"/>
      <c r="K33" s="394"/>
      <c r="L33" s="394"/>
      <c r="M33" s="394"/>
    </row>
    <row r="34" spans="1:18">
      <c r="A34" s="394" t="s">
        <v>169</v>
      </c>
      <c r="B34" s="394"/>
      <c r="C34" s="712" t="str">
        <f>IF(M23=1,B23,IF(M24=1,B24,IF(M25=1,B25,"")))</f>
        <v/>
      </c>
      <c r="D34" s="712"/>
      <c r="E34" s="476" t="s">
        <v>258</v>
      </c>
      <c r="F34" s="712" t="str">
        <f>IF(M28=1,B28,IF(M29=1,B29,IF(M30=1,B30,IF(M31=1,B31,""))))</f>
        <v/>
      </c>
      <c r="G34" s="712"/>
      <c r="H34" s="394"/>
      <c r="I34" s="495"/>
      <c r="J34" s="394"/>
      <c r="K34" s="394"/>
      <c r="L34" s="394"/>
      <c r="M34" s="394"/>
    </row>
    <row r="35" spans="1:18">
      <c r="A35" s="394"/>
      <c r="B35" s="394"/>
      <c r="C35" s="394"/>
      <c r="D35" s="394"/>
      <c r="E35" s="394"/>
      <c r="F35" s="476"/>
      <c r="G35" s="476"/>
      <c r="H35" s="394"/>
      <c r="I35" s="394"/>
      <c r="J35" s="394"/>
      <c r="K35" s="394"/>
      <c r="L35" s="394"/>
      <c r="M35" s="394"/>
    </row>
    <row r="36" spans="1:18">
      <c r="A36" s="394" t="s">
        <v>259</v>
      </c>
      <c r="B36" s="394"/>
      <c r="C36" s="712" t="str">
        <f>IF(M23=2,B23,IF(M24=2,B24,IF(M25=2,B25,"")))</f>
        <v/>
      </c>
      <c r="D36" s="712"/>
      <c r="E36" s="476" t="s">
        <v>258</v>
      </c>
      <c r="F36" s="712" t="str">
        <f>IF(M28=2,B28,IF(M29=2,B29,IF(M30=2,B30,IF(M31=2,B31,""))))</f>
        <v/>
      </c>
      <c r="G36" s="712"/>
      <c r="H36" s="394"/>
      <c r="I36" s="495"/>
      <c r="J36" s="394"/>
      <c r="K36" s="394"/>
      <c r="L36" s="394"/>
      <c r="M36" s="394"/>
    </row>
    <row r="37" spans="1:18">
      <c r="A37" s="394"/>
      <c r="B37" s="394"/>
      <c r="C37" s="476"/>
      <c r="D37" s="476"/>
      <c r="E37" s="476"/>
      <c r="F37" s="476"/>
      <c r="G37" s="476"/>
      <c r="H37" s="394"/>
      <c r="I37" s="394"/>
      <c r="J37" s="394"/>
      <c r="K37" s="394"/>
      <c r="L37" s="394"/>
      <c r="M37" s="394"/>
    </row>
    <row r="38" spans="1:18">
      <c r="A38" s="394" t="s">
        <v>260</v>
      </c>
      <c r="B38" s="394"/>
      <c r="C38" s="712" t="str">
        <f>IF(M23=3,B23,IF(M24=3,B24,IF(M25=3,B25,"")))</f>
        <v/>
      </c>
      <c r="D38" s="712"/>
      <c r="E38" s="476" t="s">
        <v>258</v>
      </c>
      <c r="F38" s="712" t="str">
        <f>IF(M28=3,B28,IF(M29=3,B29,IF(M30=3,B30,IF(M31=3,B31,""))))</f>
        <v/>
      </c>
      <c r="G38" s="712"/>
      <c r="H38" s="394"/>
      <c r="I38" s="495"/>
      <c r="J38" s="394"/>
      <c r="K38" s="394"/>
      <c r="L38" s="394"/>
      <c r="M38" s="394"/>
    </row>
    <row r="39" spans="1:18">
      <c r="A39" s="394"/>
      <c r="B39" s="394"/>
      <c r="C39" s="394"/>
      <c r="D39" s="394"/>
      <c r="E39" s="394"/>
      <c r="F39" s="394"/>
      <c r="G39" s="394"/>
      <c r="H39" s="394"/>
      <c r="I39" s="394"/>
      <c r="J39" s="394"/>
      <c r="K39" s="394"/>
      <c r="L39" s="394"/>
      <c r="M39" s="394"/>
    </row>
    <row r="40" spans="1:18">
      <c r="A40" s="394"/>
      <c r="B40" s="394"/>
      <c r="C40" s="394"/>
      <c r="D40" s="394"/>
      <c r="E40" s="394"/>
      <c r="F40" s="394"/>
      <c r="G40" s="394"/>
      <c r="H40" s="394"/>
      <c r="I40" s="394"/>
      <c r="J40" s="394"/>
      <c r="K40" s="394"/>
      <c r="L40" s="495"/>
      <c r="M40" s="394"/>
    </row>
    <row r="41" spans="1:18">
      <c r="A41" s="125" t="s">
        <v>112</v>
      </c>
      <c r="B41" s="126"/>
      <c r="C41" s="330"/>
      <c r="D41" s="498" t="s">
        <v>140</v>
      </c>
      <c r="E41" s="499" t="s">
        <v>141</v>
      </c>
      <c r="F41" s="500"/>
      <c r="G41" s="498" t="s">
        <v>140</v>
      </c>
      <c r="H41" s="499" t="s">
        <v>142</v>
      </c>
      <c r="I41" s="501"/>
      <c r="J41" s="499" t="s">
        <v>143</v>
      </c>
      <c r="K41" s="502" t="s">
        <v>144</v>
      </c>
      <c r="L41" s="465"/>
      <c r="M41" s="500"/>
      <c r="P41" s="496"/>
      <c r="Q41" s="496"/>
      <c r="R41" s="497"/>
    </row>
    <row r="42" spans="1:18">
      <c r="A42" s="444" t="s">
        <v>145</v>
      </c>
      <c r="B42" s="445"/>
      <c r="C42" s="447"/>
      <c r="D42" s="504">
        <v>1</v>
      </c>
      <c r="E42" s="706" t="str">
        <f>IF(D42&gt;$R$44,,UPPER(VLOOKUP(D42,'1MD ELO (2)'!$A$7:$Q$134,2)))</f>
        <v/>
      </c>
      <c r="F42" s="706"/>
      <c r="G42" s="505" t="s">
        <v>146</v>
      </c>
      <c r="H42" s="445"/>
      <c r="I42" s="506"/>
      <c r="J42" s="507"/>
      <c r="K42" s="451" t="s">
        <v>147</v>
      </c>
      <c r="L42" s="508"/>
      <c r="M42" s="509"/>
      <c r="P42" s="503"/>
      <c r="Q42" s="503"/>
      <c r="R42" s="144"/>
    </row>
    <row r="43" spans="1:18">
      <c r="A43" s="453" t="s">
        <v>148</v>
      </c>
      <c r="B43" s="186"/>
      <c r="C43" s="455"/>
      <c r="D43" s="510">
        <v>2</v>
      </c>
      <c r="E43" s="707" t="str">
        <f>IF(D43&gt;$R$44,,UPPER(VLOOKUP(D43,'1MD ELO (2)'!$A$7:$Q$134,2)))</f>
        <v/>
      </c>
      <c r="F43" s="707"/>
      <c r="G43" s="511" t="s">
        <v>149</v>
      </c>
      <c r="H43" s="185"/>
      <c r="I43" s="449"/>
      <c r="J43" s="339"/>
      <c r="K43" s="512"/>
      <c r="L43" s="495"/>
      <c r="M43" s="513"/>
      <c r="P43" s="144"/>
      <c r="Q43" s="137"/>
      <c r="R43" s="144"/>
    </row>
    <row r="44" spans="1:18">
      <c r="A44" s="154"/>
      <c r="B44" s="155"/>
      <c r="C44" s="156"/>
      <c r="D44" s="510"/>
      <c r="E44" s="140"/>
      <c r="F44" s="394"/>
      <c r="G44" s="511" t="s">
        <v>150</v>
      </c>
      <c r="H44" s="185"/>
      <c r="I44" s="449"/>
      <c r="J44" s="339"/>
      <c r="K44" s="451" t="s">
        <v>151</v>
      </c>
      <c r="L44" s="508"/>
      <c r="M44" s="509"/>
      <c r="P44" s="503"/>
      <c r="Q44" s="503"/>
      <c r="R44" s="514">
        <f>MIN(4,'1MD ELO (2)'!Q2)</f>
        <v>4</v>
      </c>
    </row>
    <row r="45" spans="1:18">
      <c r="A45" s="157"/>
      <c r="B45" s="158"/>
      <c r="C45" s="159"/>
      <c r="D45" s="510"/>
      <c r="E45" s="140"/>
      <c r="F45" s="394"/>
      <c r="G45" s="511" t="s">
        <v>152</v>
      </c>
      <c r="H45" s="185"/>
      <c r="I45" s="449"/>
      <c r="J45" s="339"/>
      <c r="K45" s="515"/>
      <c r="L45" s="394"/>
      <c r="M45" s="516"/>
      <c r="P45" s="144"/>
      <c r="Q45" s="137"/>
      <c r="R45" s="144"/>
    </row>
    <row r="46" spans="1:18">
      <c r="A46" s="160"/>
      <c r="B46" s="161"/>
      <c r="C46" s="344"/>
      <c r="D46" s="510"/>
      <c r="E46" s="140"/>
      <c r="F46" s="394"/>
      <c r="G46" s="511" t="s">
        <v>153</v>
      </c>
      <c r="H46" s="185"/>
      <c r="I46" s="449"/>
      <c r="J46" s="339"/>
      <c r="K46" s="453"/>
      <c r="L46" s="495"/>
      <c r="M46" s="513"/>
      <c r="P46" s="144"/>
      <c r="Q46" s="137"/>
      <c r="R46" s="144"/>
    </row>
    <row r="47" spans="1:18">
      <c r="A47" s="163"/>
      <c r="B47" s="164"/>
      <c r="C47" s="159"/>
      <c r="D47" s="510"/>
      <c r="E47" s="140"/>
      <c r="F47" s="394"/>
      <c r="G47" s="511" t="s">
        <v>154</v>
      </c>
      <c r="H47" s="185"/>
      <c r="I47" s="449"/>
      <c r="J47" s="339"/>
      <c r="K47" s="451" t="s">
        <v>155</v>
      </c>
      <c r="L47" s="508"/>
      <c r="M47" s="509"/>
      <c r="P47" s="503"/>
      <c r="Q47" s="503"/>
      <c r="R47" s="144"/>
    </row>
    <row r="48" spans="1:18">
      <c r="A48" s="163"/>
      <c r="B48" s="164"/>
      <c r="C48" s="165"/>
      <c r="D48" s="510"/>
      <c r="E48" s="140"/>
      <c r="F48" s="394"/>
      <c r="G48" s="511" t="s">
        <v>156</v>
      </c>
      <c r="H48" s="185"/>
      <c r="I48" s="449"/>
      <c r="J48" s="339"/>
      <c r="K48" s="515"/>
      <c r="L48" s="394"/>
      <c r="M48" s="516"/>
      <c r="P48" s="144"/>
      <c r="Q48" s="137"/>
      <c r="R48" s="144"/>
    </row>
    <row r="49" spans="1:18">
      <c r="A49" s="166"/>
      <c r="B49" s="167"/>
      <c r="C49" s="168"/>
      <c r="D49" s="517"/>
      <c r="E49" s="171"/>
      <c r="F49" s="495"/>
      <c r="G49" s="518" t="s">
        <v>157</v>
      </c>
      <c r="H49" s="186"/>
      <c r="I49" s="456"/>
      <c r="J49" s="346"/>
      <c r="K49" s="453">
        <f>L4</f>
        <v>0</v>
      </c>
      <c r="L49" s="495"/>
      <c r="M49" s="513"/>
      <c r="P49" s="144"/>
      <c r="Q49" s="137"/>
      <c r="R49" s="514"/>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Munka57">
    <tabColor indexed="11"/>
  </sheetPr>
  <dimension ref="A1:AK53"/>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IF(Y5=1,CONCATENATE(VLOOKUP(Y3,AA16:AH30,2)),CONCATENATE(VLOOKUP(Y3,AA2:AK13,2)))</f>
        <v>#N/A</v>
      </c>
      <c r="AC1" s="271" t="e">
        <f>IF(Y5=1,CONCATENATE(VLOOKUP(Y3,AA16:AK30,3)),CONCATENATE(VLOOKUP(Y3,AA2:AK13,3)))</f>
        <v>#N/A</v>
      </c>
      <c r="AD1" s="271" t="e">
        <f>IF(Y5=1,CONCATENATE(VLOOKUP(Y3,AA16:AK30,4)),CONCATENATE(VLOOKUP(Y3,AA2:AK13,4)))</f>
        <v>#N/A</v>
      </c>
      <c r="AE1" s="271" t="e">
        <f>IF(Y5=1,CONCATENATE(VLOOKUP(Y3,AA16:AK30,5)),CONCATENATE(VLOOKUP(Y3,AA2:AK13,5)))</f>
        <v>#N/A</v>
      </c>
      <c r="AF1" s="271" t="e">
        <f>IF(Y5=1,CONCATENATE(VLOOKUP(Y3,AA16:AK30,6)),CONCATENATE(VLOOKUP(Y3,AA2:AK13,6)))</f>
        <v>#N/A</v>
      </c>
      <c r="AG1" s="271" t="e">
        <f>IF(Y5=1,CONCATENATE(VLOOKUP(Y3,AA16:AK30,7)),CONCATENATE(VLOOKUP(Y3,AA2:AK13,7)))</f>
        <v>#N/A</v>
      </c>
      <c r="AH1" s="271" t="e">
        <f>IF(Y5=1,CONCATENATE(VLOOKUP(Y3,AA16:AK30,8)),CONCATENATE(VLOOKUP(Y3,AA2:AK13,8)))</f>
        <v>#N/A</v>
      </c>
      <c r="AI1" s="271" t="e">
        <f>IF(Y5=1,CONCATENATE(VLOOKUP(Y3,AA16:AK30,9)),CONCATENATE(VLOOKUP(Y3,AA2:AK13,9)))</f>
        <v>#N/A</v>
      </c>
      <c r="AJ1" s="271" t="e">
        <f>IF(Y5=1,CONCATENATE(VLOOKUP(Y3,AA16:AK30,10)),CONCATENATE(VLOOKUP(Y3,AA2:AK13,10)))</f>
        <v>#N/A</v>
      </c>
      <c r="AK1" s="271" t="e">
        <f>IF(Y5=1,CONCATENATE(VLOOKUP(Y3,AA16:AK30,11)),CONCATENATE(VLOOKUP(Y3,AA2:AK13,11)))</f>
        <v>#N/A</v>
      </c>
    </row>
    <row r="2" spans="1:37">
      <c r="A2" s="389" t="s">
        <v>99</v>
      </c>
      <c r="B2" s="390"/>
      <c r="C2" s="390"/>
      <c r="D2" s="390"/>
      <c r="E2" s="627">
        <f>Altalanos!$B$8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(2)'!$A$7:$O$22,5))</f>
        <v/>
      </c>
      <c r="D7" s="407" t="str">
        <f>IF($B7="","",VLOOKUP($B7,'1MD ELO (2)'!$A$7:$O$22,15))</f>
        <v/>
      </c>
      <c r="E7" s="435" t="str">
        <f>UPPER(IF($B7="","",VLOOKUP($B7,'1MD ELO (2)'!$A$7:$O$22,2)))</f>
        <v/>
      </c>
      <c r="F7" s="471"/>
      <c r="G7" s="435" t="str">
        <f>IF($B7="","",VLOOKUP($B7,'1MD ELO (2)'!$A$7:$O$22,3))</f>
        <v/>
      </c>
      <c r="H7" s="471"/>
      <c r="I7" s="435" t="str">
        <f>IF($B7="","",VLOOKUP($B7,'1MD ELO (2)'!$A$7:$O$22,4))</f>
        <v/>
      </c>
      <c r="J7" s="394"/>
      <c r="K7" s="472"/>
      <c r="L7" s="473" t="str">
        <f>IF(K7="","",CONCATENATE(VLOOKUP($Y$3,$AB$1:$AK$1,K7)," pont"))</f>
        <v/>
      </c>
      <c r="M7" s="474"/>
      <c r="Q7" s="274" t="s">
        <v>104</v>
      </c>
      <c r="R7" s="475" t="s">
        <v>265</v>
      </c>
      <c r="S7" s="475" t="s">
        <v>266</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262</v>
      </c>
      <c r="S8" s="479" t="s">
        <v>267</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(2)'!$A$7:$O$22,5))</f>
        <v/>
      </c>
      <c r="D9" s="407" t="str">
        <f>IF($B9="","",VLOOKUP($B9,'1MD ELO (2)'!$A$7:$O$22,15))</f>
        <v/>
      </c>
      <c r="E9" s="421" t="str">
        <f>UPPER(IF($B9="","",VLOOKUP($B9,'1MD ELO (2)'!$A$7:$O$22,2)))</f>
        <v/>
      </c>
      <c r="F9" s="481"/>
      <c r="G9" s="421" t="str">
        <f>IF($B9="","",VLOOKUP($B9,'1MD ELO (2)'!$A$7:$O$22,3))</f>
        <v/>
      </c>
      <c r="H9" s="481"/>
      <c r="I9" s="421" t="str">
        <f>IF($B9="","",VLOOKUP($B9,'1MD ELO (2)'!$A$7:$O$22,4))</f>
        <v/>
      </c>
      <c r="J9" s="394"/>
      <c r="K9" s="472"/>
      <c r="L9" s="473" t="str">
        <f>IF(K9="","",CONCATENATE(VLOOKUP($Y$3,$AB$1:$AK$1,K9)," pont"))</f>
        <v/>
      </c>
      <c r="M9" s="474"/>
      <c r="Q9" s="467" t="s">
        <v>119</v>
      </c>
      <c r="R9" s="482" t="s">
        <v>255</v>
      </c>
      <c r="S9" s="482" t="s">
        <v>268</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(2)'!$A$7:$O$22,5))</f>
        <v/>
      </c>
      <c r="D11" s="407" t="str">
        <f>IF($B11="","",VLOOKUP($B11,'1MD ELO (2)'!$A$7:$O$22,15))</f>
        <v/>
      </c>
      <c r="E11" s="421" t="str">
        <f>UPPER(IF($B11="","",VLOOKUP($B11,'1MD ELO (2)'!$A$7:$O$22,2)))</f>
        <v/>
      </c>
      <c r="F11" s="481"/>
      <c r="G11" s="421" t="str">
        <f>IF($B11="","",VLOOKUP($B11,'1MD ELO (2)'!$A$7:$O$22,3))</f>
        <v/>
      </c>
      <c r="H11" s="481"/>
      <c r="I11" s="421" t="str">
        <f>IF($B11="","",VLOOKUP($B11,'1MD ELO (2)'!$A$7:$O$22,4))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84" t="s">
        <v>196</v>
      </c>
      <c r="B13" s="485"/>
      <c r="C13" s="407" t="str">
        <f>IF($B13="","",VLOOKUP($B13,'1MD ELO (2)'!$A$7:$O$22,5))</f>
        <v/>
      </c>
      <c r="D13" s="407" t="str">
        <f>IF($B13="","",VLOOKUP($B13,'1MD ELO (2)'!$A$7:$O$22,15))</f>
        <v/>
      </c>
      <c r="E13" s="421" t="str">
        <f>UPPER(IF($B13="","",VLOOKUP($B13,'1MD ELO (2)'!$A$7:$O$22,2)))</f>
        <v/>
      </c>
      <c r="F13" s="481"/>
      <c r="G13" s="421" t="str">
        <f>IF($B13="","",VLOOKUP($B13,'1MD ELO (2)'!$A$7:$O$22,3))</f>
        <v/>
      </c>
      <c r="H13" s="481"/>
      <c r="I13" s="421" t="str">
        <f>IF($B13="","",VLOOKUP($B13,'1MD ELO (2)'!$A$7:$O$22,4))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69" t="s">
        <v>231</v>
      </c>
      <c r="B15" s="486"/>
      <c r="C15" s="407" t="str">
        <f>IF($B15="","",VLOOKUP($B15,'1MD ELO (2)'!$A$7:$O$22,5))</f>
        <v/>
      </c>
      <c r="D15" s="487" t="str">
        <f>IF($B15="","",VLOOKUP($B15,'1MD ELO (2)'!$A$7:$O$22,15))</f>
        <v/>
      </c>
      <c r="E15" s="435" t="str">
        <f>UPPER(IF($B15="","",VLOOKUP($B15,'1MD ELO (2)'!$A$7:$O$22,2)))</f>
        <v/>
      </c>
      <c r="F15" s="471"/>
      <c r="G15" s="435" t="str">
        <f>IF($B15="","",VLOOKUP($B15,'1MD ELO (2)'!$A$7:$O$22,3))</f>
        <v/>
      </c>
      <c r="H15" s="471"/>
      <c r="I15" s="435" t="str">
        <f>IF($B15="","",VLOOKUP($B15,'1MD ELO (2)'!$A$7:$O$22,4))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(2)'!$A$7:$O$22,5))</f>
        <v/>
      </c>
      <c r="D17" s="407" t="str">
        <f>IF($B17="","",VLOOKUP($B17,'1MD ELO (2)'!$A$7:$O$22,15))</f>
        <v/>
      </c>
      <c r="E17" s="421" t="str">
        <f>UPPER(IF($B17="","",VLOOKUP($B17,'1MD ELO (2)'!$A$7:$O$22,2)))</f>
        <v/>
      </c>
      <c r="F17" s="481"/>
      <c r="G17" s="421" t="str">
        <f>IF($B17="","",VLOOKUP($B17,'1MD ELO (2)'!$A$7:$O$22,3))</f>
        <v/>
      </c>
      <c r="H17" s="481"/>
      <c r="I17" s="421" t="str">
        <f>IF($B17="","",VLOOKUP($B17,'1MD ELO (2)'!$A$7:$O$22,4))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84" t="s">
        <v>264</v>
      </c>
      <c r="B19" s="480"/>
      <c r="C19" s="407" t="str">
        <f>IF($B19="","",VLOOKUP($B19,'1MD ELO (2)'!$A$7:$O$22,5))</f>
        <v/>
      </c>
      <c r="D19" s="407" t="str">
        <f>IF($B19="","",VLOOKUP($B19,'1MD ELO (2)'!$A$7:$O$22,15))</f>
        <v/>
      </c>
      <c r="E19" s="421" t="str">
        <f>UPPER(IF($B19="","",VLOOKUP($B19,'1MD ELO (2)'!$A$7:$O$22,2)))</f>
        <v/>
      </c>
      <c r="F19" s="481"/>
      <c r="G19" s="421" t="str">
        <f>IF($B19="","",VLOOKUP($B19,'1MD ELO (2)'!$A$7:$O$22,3))</f>
        <v/>
      </c>
      <c r="H19" s="481"/>
      <c r="I19" s="421" t="str">
        <f>IF($B19="","",VLOOKUP($B19,'1MD ELO (2)'!$A$7:$O$22,4))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476"/>
      <c r="B20" s="477"/>
      <c r="C20" s="381"/>
      <c r="D20" s="381"/>
      <c r="E20" s="381"/>
      <c r="F20" s="381"/>
      <c r="G20" s="381"/>
      <c r="H20" s="381"/>
      <c r="I20" s="381"/>
      <c r="J20" s="394"/>
      <c r="K20" s="476"/>
      <c r="L20" s="476"/>
      <c r="M20" s="478"/>
      <c r="Y20" s="275"/>
      <c r="Z20" s="275"/>
      <c r="AA20" s="275" t="s">
        <v>109</v>
      </c>
      <c r="AB20" s="275">
        <v>200</v>
      </c>
      <c r="AC20" s="275">
        <v>150</v>
      </c>
      <c r="AD20" s="275">
        <v>130</v>
      </c>
      <c r="AE20" s="275">
        <v>110</v>
      </c>
      <c r="AF20" s="275">
        <v>95</v>
      </c>
      <c r="AG20" s="275">
        <v>80</v>
      </c>
      <c r="AH20" s="275">
        <v>70</v>
      </c>
      <c r="AI20" s="275">
        <v>60</v>
      </c>
      <c r="AJ20" s="275">
        <v>55</v>
      </c>
      <c r="AK20" s="275">
        <v>50</v>
      </c>
    </row>
    <row r="21" spans="1:37">
      <c r="A21" s="484" t="s">
        <v>269</v>
      </c>
      <c r="B21" s="480"/>
      <c r="C21" s="407" t="str">
        <f>IF($B21="","",VLOOKUP($B21,'1MD ELO (2)'!$A$7:$O$22,5))</f>
        <v/>
      </c>
      <c r="D21" s="407" t="str">
        <f>IF($B21="","",VLOOKUP($B21,'1MD ELO (2)'!$A$7:$O$22,15))</f>
        <v/>
      </c>
      <c r="E21" s="421" t="str">
        <f>UPPER(IF($B21="","",VLOOKUP($B21,'1MD ELO (2)'!$A$7:$O$22,2)))</f>
        <v/>
      </c>
      <c r="F21" s="481"/>
      <c r="G21" s="421" t="str">
        <f>IF($B21="","",VLOOKUP($B21,'1MD ELO (2)'!$A$7:$O$22,3))</f>
        <v/>
      </c>
      <c r="H21" s="481"/>
      <c r="I21" s="421" t="str">
        <f>IF($B21="","",VLOOKUP($B21,'1MD ELO (2)'!$A$7:$O$22,4))</f>
        <v/>
      </c>
      <c r="J21" s="394"/>
      <c r="K21" s="472"/>
      <c r="L21" s="473" t="str">
        <f>IF(K21="","",CONCATENATE(VLOOKUP($Y$3,$AB$1:$AK$1,K21)," pont"))</f>
        <v/>
      </c>
      <c r="M21" s="474"/>
      <c r="Y21" s="275"/>
      <c r="Z21" s="275"/>
      <c r="AA21" s="275" t="s">
        <v>121</v>
      </c>
      <c r="AB21" s="275">
        <v>150</v>
      </c>
      <c r="AC21" s="275">
        <v>120</v>
      </c>
      <c r="AD21" s="275">
        <v>100</v>
      </c>
      <c r="AE21" s="275">
        <v>80</v>
      </c>
      <c r="AF21" s="275">
        <v>70</v>
      </c>
      <c r="AG21" s="275">
        <v>60</v>
      </c>
      <c r="AH21" s="275">
        <v>55</v>
      </c>
      <c r="AI21" s="275">
        <v>50</v>
      </c>
      <c r="AJ21" s="275">
        <v>45</v>
      </c>
      <c r="AK21" s="275">
        <v>40</v>
      </c>
    </row>
    <row r="22" spans="1:37">
      <c r="A22" s="394"/>
      <c r="B22" s="394"/>
      <c r="C22" s="394"/>
      <c r="D22" s="394"/>
      <c r="E22" s="394"/>
      <c r="F22" s="394"/>
      <c r="G22" s="394"/>
      <c r="H22" s="394"/>
      <c r="I22" s="394"/>
      <c r="J22" s="394"/>
      <c r="K22" s="394"/>
      <c r="L22" s="394"/>
      <c r="M22" s="394"/>
      <c r="Y22" s="275"/>
      <c r="Z22" s="275"/>
      <c r="AA22" s="275" t="s">
        <v>122</v>
      </c>
      <c r="AB22" s="275">
        <v>120</v>
      </c>
      <c r="AC22" s="275">
        <v>90</v>
      </c>
      <c r="AD22" s="275">
        <v>65</v>
      </c>
      <c r="AE22" s="275">
        <v>55</v>
      </c>
      <c r="AF22" s="275">
        <v>50</v>
      </c>
      <c r="AG22" s="275">
        <v>45</v>
      </c>
      <c r="AH22" s="275">
        <v>40</v>
      </c>
      <c r="AI22" s="275">
        <v>35</v>
      </c>
      <c r="AJ22" s="275">
        <v>25</v>
      </c>
      <c r="AK22" s="275">
        <v>20</v>
      </c>
    </row>
    <row r="23" spans="1:37">
      <c r="A23" s="394"/>
      <c r="B23" s="394"/>
      <c r="C23" s="394"/>
      <c r="D23" s="394"/>
      <c r="E23" s="394"/>
      <c r="F23" s="394"/>
      <c r="G23" s="394"/>
      <c r="H23" s="394"/>
      <c r="I23" s="394"/>
      <c r="J23" s="394"/>
      <c r="K23" s="394"/>
      <c r="L23" s="394"/>
      <c r="M23" s="394"/>
      <c r="Y23" s="275"/>
      <c r="Z23" s="275"/>
      <c r="AA23" s="275" t="s">
        <v>126</v>
      </c>
      <c r="AB23" s="275">
        <v>90</v>
      </c>
      <c r="AC23" s="275">
        <v>60</v>
      </c>
      <c r="AD23" s="275">
        <v>45</v>
      </c>
      <c r="AE23" s="275">
        <v>34</v>
      </c>
      <c r="AF23" s="275">
        <v>27</v>
      </c>
      <c r="AG23" s="275">
        <v>22</v>
      </c>
      <c r="AH23" s="275">
        <v>18</v>
      </c>
      <c r="AI23" s="275">
        <v>15</v>
      </c>
      <c r="AJ23" s="275">
        <v>12</v>
      </c>
      <c r="AK23" s="275">
        <v>9</v>
      </c>
    </row>
    <row r="24" spans="1:37" ht="18.75" customHeight="1">
      <c r="A24" s="394"/>
      <c r="B24" s="702"/>
      <c r="C24" s="702"/>
      <c r="D24" s="703" t="str">
        <f>E7</f>
        <v/>
      </c>
      <c r="E24" s="703"/>
      <c r="F24" s="703" t="str">
        <f>E9</f>
        <v/>
      </c>
      <c r="G24" s="703"/>
      <c r="H24" s="703" t="str">
        <f>E11</f>
        <v/>
      </c>
      <c r="I24" s="703"/>
      <c r="J24" s="703" t="str">
        <f>E13</f>
        <v/>
      </c>
      <c r="K24" s="703"/>
      <c r="L24" s="394"/>
      <c r="M24" s="488" t="s">
        <v>116</v>
      </c>
      <c r="Y24" s="275"/>
      <c r="Z24" s="275"/>
      <c r="AA24" s="275" t="s">
        <v>127</v>
      </c>
      <c r="AB24" s="275">
        <v>60</v>
      </c>
      <c r="AC24" s="275">
        <v>40</v>
      </c>
      <c r="AD24" s="275">
        <v>30</v>
      </c>
      <c r="AE24" s="275">
        <v>20</v>
      </c>
      <c r="AF24" s="275">
        <v>18</v>
      </c>
      <c r="AG24" s="275">
        <v>15</v>
      </c>
      <c r="AH24" s="275">
        <v>12</v>
      </c>
      <c r="AI24" s="275">
        <v>10</v>
      </c>
      <c r="AJ24" s="275">
        <v>8</v>
      </c>
      <c r="AK24" s="275">
        <v>6</v>
      </c>
    </row>
    <row r="25" spans="1:37" ht="18.75" customHeight="1">
      <c r="A25" s="489" t="s">
        <v>100</v>
      </c>
      <c r="B25" s="711" t="str">
        <f>E7</f>
        <v/>
      </c>
      <c r="C25" s="711"/>
      <c r="D25" s="704"/>
      <c r="E25" s="704"/>
      <c r="F25" s="705"/>
      <c r="G25" s="705"/>
      <c r="H25" s="705"/>
      <c r="I25" s="705"/>
      <c r="J25" s="703"/>
      <c r="K25" s="703"/>
      <c r="L25" s="394"/>
      <c r="M25" s="490"/>
      <c r="Y25" s="275"/>
      <c r="Z25" s="275"/>
      <c r="AA25" s="275" t="s">
        <v>131</v>
      </c>
      <c r="AB25" s="275">
        <v>40</v>
      </c>
      <c r="AC25" s="275">
        <v>25</v>
      </c>
      <c r="AD25" s="275">
        <v>18</v>
      </c>
      <c r="AE25" s="275">
        <v>13</v>
      </c>
      <c r="AF25" s="275">
        <v>8</v>
      </c>
      <c r="AG25" s="275">
        <v>7</v>
      </c>
      <c r="AH25" s="275">
        <v>6</v>
      </c>
      <c r="AI25" s="275">
        <v>5</v>
      </c>
      <c r="AJ25" s="275">
        <v>4</v>
      </c>
      <c r="AK25" s="275">
        <v>3</v>
      </c>
    </row>
    <row r="26" spans="1:37" ht="18.75" customHeight="1">
      <c r="A26" s="489" t="s">
        <v>128</v>
      </c>
      <c r="B26" s="711" t="str">
        <f>E9</f>
        <v/>
      </c>
      <c r="C26" s="711"/>
      <c r="D26" s="705"/>
      <c r="E26" s="705"/>
      <c r="F26" s="704"/>
      <c r="G26" s="704"/>
      <c r="H26" s="705"/>
      <c r="I26" s="705"/>
      <c r="J26" s="705"/>
      <c r="K26" s="705"/>
      <c r="L26" s="394"/>
      <c r="M26" s="490"/>
      <c r="Y26" s="275"/>
      <c r="Z26" s="275"/>
      <c r="AA26" s="275" t="s">
        <v>132</v>
      </c>
      <c r="AB26" s="275">
        <v>25</v>
      </c>
      <c r="AC26" s="275">
        <v>15</v>
      </c>
      <c r="AD26" s="275">
        <v>13</v>
      </c>
      <c r="AE26" s="275">
        <v>7</v>
      </c>
      <c r="AF26" s="275">
        <v>6</v>
      </c>
      <c r="AG26" s="275">
        <v>5</v>
      </c>
      <c r="AH26" s="275">
        <v>4</v>
      </c>
      <c r="AI26" s="275">
        <v>3</v>
      </c>
      <c r="AJ26" s="275">
        <v>2</v>
      </c>
      <c r="AK26" s="275">
        <v>1</v>
      </c>
    </row>
    <row r="27" spans="1:37" ht="18.75" customHeight="1">
      <c r="A27" s="489" t="s">
        <v>133</v>
      </c>
      <c r="B27" s="711" t="str">
        <f>E11</f>
        <v/>
      </c>
      <c r="C27" s="711"/>
      <c r="D27" s="705"/>
      <c r="E27" s="705"/>
      <c r="F27" s="705"/>
      <c r="G27" s="705"/>
      <c r="H27" s="704"/>
      <c r="I27" s="704"/>
      <c r="J27" s="705"/>
      <c r="K27" s="705"/>
      <c r="L27" s="394"/>
      <c r="M27" s="490"/>
      <c r="Y27" s="275"/>
      <c r="Z27" s="275"/>
      <c r="AA27" s="275" t="s">
        <v>137</v>
      </c>
      <c r="AB27" s="275">
        <v>15</v>
      </c>
      <c r="AC27" s="275">
        <v>10</v>
      </c>
      <c r="AD27" s="275">
        <v>8</v>
      </c>
      <c r="AE27" s="275">
        <v>4</v>
      </c>
      <c r="AF27" s="275">
        <v>3</v>
      </c>
      <c r="AG27" s="275">
        <v>2</v>
      </c>
      <c r="AH27" s="275">
        <v>1</v>
      </c>
      <c r="AI27" s="275">
        <v>0</v>
      </c>
      <c r="AJ27" s="275">
        <v>0</v>
      </c>
      <c r="AK27" s="275">
        <v>0</v>
      </c>
    </row>
    <row r="28" spans="1:37" ht="18.75" customHeight="1">
      <c r="A28" s="491" t="s">
        <v>196</v>
      </c>
      <c r="B28" s="711" t="str">
        <f>E13</f>
        <v/>
      </c>
      <c r="C28" s="711"/>
      <c r="D28" s="705"/>
      <c r="E28" s="705"/>
      <c r="F28" s="705"/>
      <c r="G28" s="705"/>
      <c r="H28" s="703"/>
      <c r="I28" s="703"/>
      <c r="J28" s="704"/>
      <c r="K28" s="704"/>
      <c r="L28" s="394"/>
      <c r="M28" s="490"/>
      <c r="Y28" s="275"/>
      <c r="Z28" s="275"/>
      <c r="AA28" s="275" t="s">
        <v>137</v>
      </c>
      <c r="AB28" s="275">
        <v>15</v>
      </c>
      <c r="AC28" s="275">
        <v>10</v>
      </c>
      <c r="AD28" s="275">
        <v>8</v>
      </c>
      <c r="AE28" s="275">
        <v>4</v>
      </c>
      <c r="AF28" s="275">
        <v>3</v>
      </c>
      <c r="AG28" s="275">
        <v>2</v>
      </c>
      <c r="AH28" s="275">
        <v>1</v>
      </c>
      <c r="AI28" s="275">
        <v>0</v>
      </c>
      <c r="AJ28" s="275">
        <v>0</v>
      </c>
      <c r="AK28" s="275">
        <v>0</v>
      </c>
    </row>
    <row r="29" spans="1:37">
      <c r="A29" s="394"/>
      <c r="B29" s="394"/>
      <c r="C29" s="394"/>
      <c r="D29" s="394"/>
      <c r="E29" s="394"/>
      <c r="F29" s="394"/>
      <c r="G29" s="394"/>
      <c r="H29" s="394"/>
      <c r="I29" s="394"/>
      <c r="J29" s="394"/>
      <c r="K29" s="394"/>
      <c r="L29" s="394"/>
      <c r="M29" s="492"/>
      <c r="Y29" s="275"/>
      <c r="Z29" s="275"/>
      <c r="AA29" s="275" t="s">
        <v>138</v>
      </c>
      <c r="AB29" s="275">
        <v>10</v>
      </c>
      <c r="AC29" s="275">
        <v>6</v>
      </c>
      <c r="AD29" s="275">
        <v>4</v>
      </c>
      <c r="AE29" s="275">
        <v>2</v>
      </c>
      <c r="AF29" s="275">
        <v>1</v>
      </c>
      <c r="AG29" s="275">
        <v>0</v>
      </c>
      <c r="AH29" s="275">
        <v>0</v>
      </c>
      <c r="AI29" s="275">
        <v>0</v>
      </c>
      <c r="AJ29" s="275">
        <v>0</v>
      </c>
      <c r="AK29" s="275">
        <v>0</v>
      </c>
    </row>
    <row r="30" spans="1:37" ht="18.75" customHeight="1">
      <c r="A30" s="394"/>
      <c r="B30" s="702"/>
      <c r="C30" s="702"/>
      <c r="D30" s="703" t="str">
        <f>E15</f>
        <v/>
      </c>
      <c r="E30" s="703"/>
      <c r="F30" s="703" t="str">
        <f>E17</f>
        <v/>
      </c>
      <c r="G30" s="703"/>
      <c r="H30" s="713" t="str">
        <f>E19</f>
        <v/>
      </c>
      <c r="I30" s="714"/>
      <c r="J30" s="703" t="str">
        <f>E21</f>
        <v/>
      </c>
      <c r="K30" s="703"/>
      <c r="L30" s="394"/>
      <c r="M30" s="492"/>
      <c r="Y30" s="275"/>
      <c r="Z30" s="275"/>
      <c r="AA30" s="275" t="s">
        <v>139</v>
      </c>
      <c r="AB30" s="275">
        <v>3</v>
      </c>
      <c r="AC30" s="275">
        <v>2</v>
      </c>
      <c r="AD30" s="275">
        <v>1</v>
      </c>
      <c r="AE30" s="275">
        <v>0</v>
      </c>
      <c r="AF30" s="275">
        <v>0</v>
      </c>
      <c r="AG30" s="275">
        <v>0</v>
      </c>
      <c r="AH30" s="275">
        <v>0</v>
      </c>
      <c r="AI30" s="275">
        <v>0</v>
      </c>
      <c r="AJ30" s="275">
        <v>0</v>
      </c>
      <c r="AK30" s="275">
        <v>0</v>
      </c>
    </row>
    <row r="31" spans="1:37" ht="18.75" customHeight="1">
      <c r="A31" s="491" t="s">
        <v>231</v>
      </c>
      <c r="B31" s="715" t="str">
        <f>E15</f>
        <v/>
      </c>
      <c r="C31" s="716"/>
      <c r="D31" s="704"/>
      <c r="E31" s="704"/>
      <c r="F31" s="705"/>
      <c r="G31" s="705"/>
      <c r="H31" s="705"/>
      <c r="I31" s="705"/>
      <c r="J31" s="703"/>
      <c r="K31" s="703"/>
      <c r="L31" s="394"/>
      <c r="M31" s="490"/>
    </row>
    <row r="32" spans="1:37" ht="18.75" customHeight="1">
      <c r="A32" s="491" t="s">
        <v>257</v>
      </c>
      <c r="B32" s="711" t="str">
        <f>E17</f>
        <v/>
      </c>
      <c r="C32" s="711"/>
      <c r="D32" s="705"/>
      <c r="E32" s="705"/>
      <c r="F32" s="704"/>
      <c r="G32" s="704"/>
      <c r="H32" s="705"/>
      <c r="I32" s="705"/>
      <c r="J32" s="705"/>
      <c r="K32" s="705"/>
      <c r="L32" s="394"/>
      <c r="M32" s="490"/>
    </row>
    <row r="33" spans="1:18" ht="18.75" customHeight="1">
      <c r="A33" s="491" t="s">
        <v>264</v>
      </c>
      <c r="B33" s="711" t="str">
        <f>E19</f>
        <v/>
      </c>
      <c r="C33" s="711"/>
      <c r="D33" s="705"/>
      <c r="E33" s="705"/>
      <c r="F33" s="705"/>
      <c r="G33" s="705"/>
      <c r="H33" s="704"/>
      <c r="I33" s="704"/>
      <c r="J33" s="705"/>
      <c r="K33" s="705"/>
      <c r="L33" s="394"/>
      <c r="M33" s="490"/>
    </row>
    <row r="34" spans="1:18" ht="18.75" customHeight="1">
      <c r="A34" s="491" t="s">
        <v>269</v>
      </c>
      <c r="B34" s="711" t="str">
        <f>E21</f>
        <v/>
      </c>
      <c r="C34" s="711"/>
      <c r="D34" s="705"/>
      <c r="E34" s="705"/>
      <c r="F34" s="705"/>
      <c r="G34" s="705"/>
      <c r="H34" s="703"/>
      <c r="I34" s="703"/>
      <c r="J34" s="704"/>
      <c r="K34" s="704"/>
      <c r="L34" s="394"/>
      <c r="M34" s="490"/>
    </row>
    <row r="35" spans="1:18" ht="18.75" customHeight="1">
      <c r="A35" s="231"/>
      <c r="B35" s="493"/>
      <c r="C35" s="493"/>
      <c r="D35" s="231"/>
      <c r="E35" s="231"/>
      <c r="F35" s="231"/>
      <c r="G35" s="231"/>
      <c r="H35" s="231"/>
      <c r="I35" s="231"/>
      <c r="J35" s="394"/>
      <c r="K35" s="394"/>
      <c r="L35" s="394"/>
      <c r="M35" s="494"/>
    </row>
    <row r="36" spans="1:18">
      <c r="A36" s="394"/>
      <c r="B36" s="394"/>
      <c r="C36" s="394"/>
      <c r="D36" s="394"/>
      <c r="E36" s="394"/>
      <c r="F36" s="394"/>
      <c r="G36" s="394"/>
      <c r="H36" s="394"/>
      <c r="I36" s="394"/>
      <c r="J36" s="394"/>
      <c r="K36" s="394"/>
      <c r="L36" s="394"/>
      <c r="M36" s="394"/>
    </row>
    <row r="37" spans="1:18">
      <c r="A37" s="394" t="s">
        <v>169</v>
      </c>
      <c r="B37" s="394"/>
      <c r="C37" s="712" t="str">
        <f>IF(M25=1,B25,IF(M26=1,B26,IF(M27=1,B27,IF(M28=1,B28,""))))</f>
        <v/>
      </c>
      <c r="D37" s="712"/>
      <c r="E37" s="476" t="s">
        <v>258</v>
      </c>
      <c r="F37" s="712" t="str">
        <f>IF(M31=1,B31,IF(M32=1,B32,IF(M33=1,B33,IF(M34=1,B34,""))))</f>
        <v/>
      </c>
      <c r="G37" s="712"/>
      <c r="H37" s="394"/>
      <c r="I37" s="495"/>
      <c r="J37" s="394"/>
      <c r="K37" s="394"/>
      <c r="L37" s="394"/>
      <c r="M37" s="394"/>
    </row>
    <row r="38" spans="1:18">
      <c r="A38" s="394"/>
      <c r="B38" s="394"/>
      <c r="C38" s="394"/>
      <c r="D38" s="394"/>
      <c r="E38" s="394"/>
      <c r="F38" s="476"/>
      <c r="G38" s="476"/>
      <c r="H38" s="394"/>
      <c r="I38" s="394"/>
      <c r="J38" s="394"/>
      <c r="K38" s="394"/>
      <c r="L38" s="394"/>
      <c r="M38" s="394"/>
    </row>
    <row r="39" spans="1:18">
      <c r="A39" s="394" t="s">
        <v>259</v>
      </c>
      <c r="B39" s="394"/>
      <c r="C39" s="712" t="str">
        <f>IF(M25=2,B25,IF(M26=2,B26,IF(M27=2,B27,IF(M28=2,B28,""))))</f>
        <v/>
      </c>
      <c r="D39" s="712"/>
      <c r="E39" s="476" t="s">
        <v>258</v>
      </c>
      <c r="F39" s="712" t="str">
        <f>IF(M31=2,B31,IF(M32=2,B32,IF(M33=2,B33,IF(M34=2,B34,""))))</f>
        <v/>
      </c>
      <c r="G39" s="712"/>
      <c r="H39" s="394"/>
      <c r="I39" s="495"/>
      <c r="J39" s="394"/>
      <c r="K39" s="394"/>
      <c r="L39" s="394"/>
      <c r="M39" s="394"/>
    </row>
    <row r="40" spans="1:18">
      <c r="A40" s="394"/>
      <c r="B40" s="394"/>
      <c r="C40" s="476"/>
      <c r="D40" s="476"/>
      <c r="E40" s="476"/>
      <c r="F40" s="476"/>
      <c r="G40" s="476"/>
      <c r="H40" s="394"/>
      <c r="I40" s="394"/>
      <c r="J40" s="394"/>
      <c r="K40" s="394"/>
      <c r="L40" s="394"/>
      <c r="M40" s="394"/>
    </row>
    <row r="41" spans="1:18">
      <c r="A41" s="394" t="s">
        <v>260</v>
      </c>
      <c r="B41" s="394"/>
      <c r="C41" s="712" t="str">
        <f>IF(M25=3,B25,IF(M26=3,B26,IF(M27=3,B27,IF(M28=3,B28,""))))</f>
        <v/>
      </c>
      <c r="D41" s="712"/>
      <c r="E41" s="476" t="s">
        <v>258</v>
      </c>
      <c r="F41" s="712" t="str">
        <f>IF(M31=3,B31,IF(M32=3,B32,IF(M33=3,B33,IF(M34=3,B34,""))))</f>
        <v/>
      </c>
      <c r="G41" s="712"/>
      <c r="H41" s="394"/>
      <c r="I41" s="495"/>
      <c r="J41" s="394"/>
      <c r="K41" s="394"/>
      <c r="L41" s="394"/>
      <c r="M41" s="394"/>
    </row>
    <row r="42" spans="1:18">
      <c r="A42" s="394"/>
      <c r="B42" s="394"/>
      <c r="C42" s="394"/>
      <c r="D42" s="394"/>
      <c r="E42" s="394"/>
      <c r="F42" s="394"/>
      <c r="G42" s="394"/>
      <c r="H42" s="394"/>
      <c r="I42" s="394"/>
      <c r="J42" s="394"/>
      <c r="K42" s="394"/>
      <c r="L42" s="394"/>
      <c r="M42" s="394"/>
    </row>
    <row r="43" spans="1:18">
      <c r="A43" s="381" t="s">
        <v>270</v>
      </c>
      <c r="B43" s="394"/>
      <c r="C43" s="712">
        <f>IF(M25=4,B25,IF(M26=4,B26,IF(M27=4,B27,IF(M28=4,B28,))))</f>
        <v>0</v>
      </c>
      <c r="D43" s="712"/>
      <c r="E43" s="476" t="s">
        <v>258</v>
      </c>
      <c r="F43" s="712" t="str">
        <f>IF(M31=3,B31,IF(M32=3,B32,IF(M33=4,B33,IF(M34=4,B34,""))))</f>
        <v/>
      </c>
      <c r="G43" s="712"/>
      <c r="H43" s="394"/>
      <c r="I43" s="495"/>
      <c r="J43" s="394"/>
      <c r="K43" s="394"/>
      <c r="L43" s="394"/>
      <c r="M43" s="394"/>
    </row>
    <row r="44" spans="1:18">
      <c r="A44" s="394"/>
      <c r="B44" s="394"/>
      <c r="C44" s="394"/>
      <c r="D44" s="394"/>
      <c r="E44" s="394"/>
      <c r="F44" s="394"/>
      <c r="G44" s="394"/>
      <c r="H44" s="394"/>
      <c r="I44" s="394"/>
      <c r="J44" s="394"/>
      <c r="K44" s="394"/>
      <c r="L44" s="495"/>
      <c r="M44" s="394"/>
      <c r="P44" s="496"/>
      <c r="Q44" s="496"/>
      <c r="R44" s="497"/>
    </row>
    <row r="45" spans="1:18">
      <c r="A45" s="125" t="s">
        <v>112</v>
      </c>
      <c r="B45" s="126"/>
      <c r="C45" s="330"/>
      <c r="D45" s="498" t="s">
        <v>140</v>
      </c>
      <c r="E45" s="499" t="s">
        <v>141</v>
      </c>
      <c r="F45" s="500"/>
      <c r="G45" s="498" t="s">
        <v>140</v>
      </c>
      <c r="H45" s="499" t="s">
        <v>142</v>
      </c>
      <c r="I45" s="501"/>
      <c r="J45" s="499" t="s">
        <v>143</v>
      </c>
      <c r="K45" s="502" t="s">
        <v>144</v>
      </c>
      <c r="L45" s="465"/>
      <c r="M45" s="500"/>
      <c r="P45" s="503"/>
      <c r="Q45" s="503"/>
      <c r="R45" s="144"/>
    </row>
    <row r="46" spans="1:18">
      <c r="A46" s="444" t="s">
        <v>145</v>
      </c>
      <c r="B46" s="445"/>
      <c r="C46" s="447"/>
      <c r="D46" s="504">
        <v>1</v>
      </c>
      <c r="E46" s="706" t="str">
        <f>IF(D46&gt;$R$47,,UPPER(VLOOKUP(D46,'1MD ELO (2)'!$A$7:$Q$134,2)))</f>
        <v/>
      </c>
      <c r="F46" s="706"/>
      <c r="G46" s="505" t="s">
        <v>146</v>
      </c>
      <c r="H46" s="445"/>
      <c r="I46" s="506"/>
      <c r="J46" s="507"/>
      <c r="K46" s="451" t="s">
        <v>147</v>
      </c>
      <c r="L46" s="508"/>
      <c r="M46" s="509"/>
      <c r="P46" s="144"/>
      <c r="Q46" s="137"/>
      <c r="R46" s="144"/>
    </row>
    <row r="47" spans="1:18">
      <c r="A47" s="453" t="s">
        <v>148</v>
      </c>
      <c r="B47" s="186"/>
      <c r="C47" s="455"/>
      <c r="D47" s="510">
        <v>2</v>
      </c>
      <c r="E47" s="707" t="str">
        <f>IF(D47&gt;$R$47,,UPPER(VLOOKUP(D47,'1MD ELO (2)'!$A$7:$Q$134,2)))</f>
        <v/>
      </c>
      <c r="F47" s="707"/>
      <c r="G47" s="511" t="s">
        <v>149</v>
      </c>
      <c r="H47" s="185"/>
      <c r="I47" s="449"/>
      <c r="J47" s="339"/>
      <c r="K47" s="512"/>
      <c r="L47" s="495"/>
      <c r="M47" s="513"/>
      <c r="P47" s="503"/>
      <c r="Q47" s="503"/>
      <c r="R47" s="514">
        <f>MIN(4,'1MD ELO (2)'!Q2)</f>
        <v>4</v>
      </c>
    </row>
    <row r="48" spans="1:18">
      <c r="A48" s="154"/>
      <c r="B48" s="155"/>
      <c r="C48" s="156"/>
      <c r="D48" s="510"/>
      <c r="E48" s="140"/>
      <c r="F48" s="394"/>
      <c r="G48" s="511" t="s">
        <v>150</v>
      </c>
      <c r="H48" s="185"/>
      <c r="I48" s="449"/>
      <c r="J48" s="339"/>
      <c r="K48" s="451" t="s">
        <v>151</v>
      </c>
      <c r="L48" s="508"/>
      <c r="M48" s="509"/>
      <c r="P48" s="144"/>
      <c r="Q48" s="137"/>
      <c r="R48" s="144"/>
    </row>
    <row r="49" spans="1:18">
      <c r="A49" s="157"/>
      <c r="B49" s="158"/>
      <c r="C49" s="159"/>
      <c r="D49" s="510"/>
      <c r="E49" s="140"/>
      <c r="F49" s="394"/>
      <c r="G49" s="511" t="s">
        <v>152</v>
      </c>
      <c r="H49" s="185"/>
      <c r="I49" s="449"/>
      <c r="J49" s="339"/>
      <c r="K49" s="515"/>
      <c r="L49" s="394"/>
      <c r="M49" s="516"/>
      <c r="P49" s="144"/>
      <c r="Q49" s="137"/>
      <c r="R49" s="144"/>
    </row>
    <row r="50" spans="1:18">
      <c r="A50" s="160"/>
      <c r="B50" s="161"/>
      <c r="C50" s="344"/>
      <c r="D50" s="510"/>
      <c r="E50" s="140"/>
      <c r="F50" s="394"/>
      <c r="G50" s="511" t="s">
        <v>153</v>
      </c>
      <c r="H50" s="185"/>
      <c r="I50" s="449"/>
      <c r="J50" s="339"/>
      <c r="K50" s="453"/>
      <c r="L50" s="495"/>
      <c r="M50" s="513"/>
      <c r="P50" s="503"/>
      <c r="Q50" s="503"/>
      <c r="R50" s="144"/>
    </row>
    <row r="51" spans="1:18">
      <c r="A51" s="163"/>
      <c r="B51" s="164"/>
      <c r="C51" s="159"/>
      <c r="D51" s="510"/>
      <c r="E51" s="140"/>
      <c r="F51" s="394"/>
      <c r="G51" s="511" t="s">
        <v>154</v>
      </c>
      <c r="H51" s="185"/>
      <c r="I51" s="449"/>
      <c r="J51" s="339"/>
      <c r="K51" s="451" t="s">
        <v>155</v>
      </c>
      <c r="L51" s="508"/>
      <c r="M51" s="509"/>
      <c r="P51" s="144"/>
      <c r="Q51" s="137"/>
      <c r="R51" s="144"/>
    </row>
    <row r="52" spans="1:18">
      <c r="A52" s="163"/>
      <c r="B52" s="164"/>
      <c r="C52" s="165"/>
      <c r="D52" s="510"/>
      <c r="E52" s="140"/>
      <c r="F52" s="394"/>
      <c r="G52" s="511" t="s">
        <v>156</v>
      </c>
      <c r="H52" s="185"/>
      <c r="I52" s="449"/>
      <c r="J52" s="339"/>
      <c r="K52" s="515"/>
      <c r="L52" s="394"/>
      <c r="M52" s="516"/>
      <c r="P52" s="144"/>
      <c r="Q52" s="137"/>
      <c r="R52" s="514"/>
    </row>
    <row r="53" spans="1:18">
      <c r="A53" s="166"/>
      <c r="B53" s="167"/>
      <c r="C53" s="168"/>
      <c r="D53" s="517"/>
      <c r="E53" s="171"/>
      <c r="F53" s="495"/>
      <c r="G53" s="518" t="s">
        <v>157</v>
      </c>
      <c r="H53" s="186"/>
      <c r="I53" s="456"/>
      <c r="J53" s="346"/>
      <c r="K53" s="453">
        <f>L4</f>
        <v>0</v>
      </c>
      <c r="L53" s="495"/>
      <c r="M53" s="513"/>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8">
    <tabColor indexed="11"/>
    <pageSetUpPr fitToPage="1"/>
  </sheetPr>
  <dimension ref="A1:AK57"/>
  <sheetViews>
    <sheetView showGridLines="0" showZeros="0" workbookViewId="0">
      <selection activeCell="D27" sqref="D27"/>
    </sheetView>
  </sheetViews>
  <sheetFormatPr defaultColWidth="9"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Altalanos!$B$8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IF($E7="","",VLOOKUP($E7,'1MD ELO (2)'!$A$7:$O$22,14))</f>
        <v/>
      </c>
      <c r="C7" s="293" t="str">
        <f>IF($E7="","",VLOOKUP($E7,'1MD ELO (2)'!$A$7:$O$22,15))</f>
        <v/>
      </c>
      <c r="D7" s="293" t="str">
        <f>IF($E7="","",VLOOKUP($E7,'1MD ELO (2)'!$A$7:$O$22,5))</f>
        <v/>
      </c>
      <c r="E7" s="48"/>
      <c r="F7" s="50" t="str">
        <f>UPPER(IF($E7="","",VLOOKUP($E7,'1MD ELO (2)'!$A$7:$O$22,2)))</f>
        <v/>
      </c>
      <c r="G7" s="50" t="str">
        <f>IF($E7="","",VLOOKUP($E7,'1MD ELO (2)'!$A$7:$O$22,3))</f>
        <v/>
      </c>
      <c r="H7" s="50"/>
      <c r="I7" s="50" t="str">
        <f>IF($E7="","",VLOOKUP($E7,'1MD ELO (2)'!$A$7:$O$22,4))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IF($E9="","",VLOOKUP($E9,'1MD ELO (2)'!$A$7:$O$22,14))</f>
        <v/>
      </c>
      <c r="C9" s="293" t="str">
        <f>IF($E9="","",VLOOKUP($E9,'1MD ELO (2)'!$A$7:$O$22,15))</f>
        <v/>
      </c>
      <c r="D9" s="293" t="str">
        <f>IF($E9="","",VLOOKUP($E9,'1MD ELO (2)'!$A$7:$O$22,5))</f>
        <v/>
      </c>
      <c r="E9" s="48"/>
      <c r="F9" s="376" t="str">
        <f>UPPER(IF($E9="","",VLOOKUP($E9,'1MD ELO (2)'!$A$7:$O$22,2)))</f>
        <v/>
      </c>
      <c r="G9" s="376" t="str">
        <f>IF($E9="","",VLOOKUP($E9,'1MD ELO (2)'!$A$7:$O$22,3))</f>
        <v/>
      </c>
      <c r="H9" s="376"/>
      <c r="I9" s="50" t="str">
        <f>IF($E9="","",VLOOKUP($E9,'1MD ELO (2)'!$A$7:$O$22,4))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IF($E11="","",VLOOKUP($E11,'1MD ELO (2)'!$A$7:$O$22,14))</f>
        <v/>
      </c>
      <c r="C11" s="293" t="str">
        <f>IF($E11="","",VLOOKUP($E11,'1MD ELO (2)'!$A$7:$O$22,15))</f>
        <v/>
      </c>
      <c r="D11" s="293" t="str">
        <f>IF($E11="","",VLOOKUP($E11,'1MD ELO (2)'!$A$7:$O$22,5))</f>
        <v/>
      </c>
      <c r="E11" s="48"/>
      <c r="F11" s="376" t="str">
        <f>UPPER(IF($E11="","",VLOOKUP($E11,'1MD ELO (2)'!$A$7:$O$22,2)))</f>
        <v/>
      </c>
      <c r="G11" s="376" t="str">
        <f>IF($E11="","",VLOOKUP($E11,'1MD ELO (2)'!$A$7:$O$22,3))</f>
        <v/>
      </c>
      <c r="H11" s="376"/>
      <c r="I11" s="376" t="str">
        <f>IF($E11="","",VLOOKUP($E11,'1MD ELO (2)'!$A$7:$O$22,4))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IF($E13="","",VLOOKUP($E13,'1MD ELO (2)'!$A$7:$O$22,14))</f>
        <v/>
      </c>
      <c r="C13" s="293" t="str">
        <f>IF($E13="","",VLOOKUP($E13,'1MD ELO (2)'!$A$7:$O$22,15))</f>
        <v/>
      </c>
      <c r="D13" s="293" t="str">
        <f>IF($E13="","",VLOOKUP($E13,'1MD ELO (2)'!$A$7:$O$22,5))</f>
        <v/>
      </c>
      <c r="E13" s="48"/>
      <c r="F13" s="376" t="str">
        <f>UPPER(IF($E13="","",VLOOKUP($E13,'1MD ELO (2)'!$A$7:$O$22,2)))</f>
        <v/>
      </c>
      <c r="G13" s="376" t="str">
        <f>IF($E13="","",VLOOKUP($E13,'1MD ELO (2)'!$A$7:$O$22,3))</f>
        <v/>
      </c>
      <c r="H13" s="376"/>
      <c r="I13" s="376" t="str">
        <f>IF($E13="","",VLOOKUP($E13,'1MD ELO (2)'!$A$7:$O$22,4))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00"/>
      <c r="G14" s="300"/>
      <c r="H14" s="377"/>
      <c r="I14" s="362"/>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IF($E15="","",VLOOKUP($E15,'1MD ELO (2)'!$A$7:$O$22,14))</f>
        <v/>
      </c>
      <c r="C15" s="293" t="str">
        <f>IF($E15="","",VLOOKUP($E15,'1MD ELO (2)'!$A$7:$O$22,15))</f>
        <v/>
      </c>
      <c r="D15" s="293" t="str">
        <f>IF($E15="","",VLOOKUP($E15,'1MD ELO (2)'!$A$7:$O$22,5))</f>
        <v/>
      </c>
      <c r="E15" s="48"/>
      <c r="F15" s="50" t="str">
        <f>UPPER(IF($E15="","",VLOOKUP($E15,'1MD ELO (2)'!$A$7:$O$22,2)))</f>
        <v/>
      </c>
      <c r="G15" s="50" t="str">
        <f>IF($E15="","",VLOOKUP($E15,'1MD ELO (2)'!$A$7:$O$22,3))</f>
        <v/>
      </c>
      <c r="H15" s="50"/>
      <c r="I15" s="50" t="str">
        <f>IF($E15="","",VLOOKUP($E15,'1MD ELO (2)'!$A$7:$O$22,4))</f>
        <v/>
      </c>
      <c r="J15" s="361"/>
      <c r="K15" s="300"/>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295" t="str">
        <f>UPPER(IF(OR(J16="a",J16="as"),F15,IF(OR(J16="b",J16="bs"),F17,)))</f>
        <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IF($E17="","",VLOOKUP($E17,'1MD ELO (2)'!$A$7:$O$22,14))</f>
        <v/>
      </c>
      <c r="C17" s="293" t="str">
        <f>IF($E17="","",VLOOKUP($E17,'1MD ELO (2)'!$A$7:$O$22,15))</f>
        <v/>
      </c>
      <c r="D17" s="293" t="str">
        <f>IF($E17="","",VLOOKUP($E17,'1MD ELO (2)'!$A$7:$O$22,5))</f>
        <v/>
      </c>
      <c r="E17" s="48"/>
      <c r="F17" s="376" t="str">
        <f>UPPER(IF($E17="","",VLOOKUP($E17,'1MD ELO (2)'!$A$7:$O$22,2)))</f>
        <v/>
      </c>
      <c r="G17" s="376" t="str">
        <f>IF($E17="","",VLOOKUP($E17,'1MD ELO (2)'!$A$7:$O$22,3))</f>
        <v/>
      </c>
      <c r="H17" s="376"/>
      <c r="I17" s="376" t="str">
        <f>IF($E17="","",VLOOKUP($E17,'1MD ELO (2)'!$A$7:$O$22,4))</f>
        <v/>
      </c>
      <c r="J17" s="355"/>
      <c r="K17" s="300"/>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87"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IF($E19="","",VLOOKUP($E19,'1MD ELO (2)'!$A$7:$O$22,14))</f>
        <v/>
      </c>
      <c r="C19" s="293" t="str">
        <f>IF($E19="","",VLOOKUP($E19,'1MD ELO (2)'!$A$7:$O$22,15))</f>
        <v/>
      </c>
      <c r="D19" s="293" t="str">
        <f>IF($E19="","",VLOOKUP($E19,'1MD ELO (2)'!$A$7:$O$22,5))</f>
        <v/>
      </c>
      <c r="E19" s="48"/>
      <c r="F19" s="376" t="str">
        <f>UPPER(IF($E19="","",VLOOKUP($E19,'1MD ELO (2)'!$A$7:$O$22,2)))</f>
        <v/>
      </c>
      <c r="G19" s="376" t="str">
        <f>IF($E19="","",VLOOKUP($E19,'1MD ELO (2)'!$A$7:$O$22,3))</f>
        <v/>
      </c>
      <c r="H19" s="376"/>
      <c r="I19" s="376" t="str">
        <f>IF($E19="","",VLOOKUP($E19,'1MD ELO (2)'!$A$7:$O$22,4))</f>
        <v/>
      </c>
      <c r="J19" s="351"/>
      <c r="K19" s="300"/>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295" t="str">
        <f>UPPER(IF(OR(J20="a",J20="as"),F19,IF(OR(J20="b",J20="bs"),F21,)))</f>
        <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IF($E21="","",VLOOKUP($E21,'1MD ELO (2)'!$A$7:$O$22,14))</f>
        <v/>
      </c>
      <c r="C21" s="293" t="str">
        <f>IF($E21="","",VLOOKUP($E21,'1MD ELO (2)'!$A$7:$O$22,15))</f>
        <v/>
      </c>
      <c r="D21" s="293" t="str">
        <f>IF($E21="","",VLOOKUP($E21,'1MD ELO (2)'!$A$7:$O$22,5))</f>
        <v/>
      </c>
      <c r="E21" s="48"/>
      <c r="F21" s="376" t="str">
        <f>UPPER(IF($E21="","",VLOOKUP($E21,'1MD ELO (2)'!$A$7:$O$22,2)))</f>
        <v/>
      </c>
      <c r="G21" s="376" t="str">
        <f>IF($E21="","",VLOOKUP($E21,'1MD ELO (2)'!$A$7:$O$22,3))</f>
        <v/>
      </c>
      <c r="H21" s="376"/>
      <c r="I21" s="376" t="str">
        <f>IF($E21="","",VLOOKUP($E21,'1MD ELO (2)'!$A$7:$O$22,4))</f>
        <v/>
      </c>
      <c r="J21" s="360"/>
      <c r="K21" s="300"/>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62"/>
      <c r="G22" s="362"/>
      <c r="H22" s="363"/>
      <c r="I22" s="362"/>
      <c r="J22" s="357"/>
      <c r="K22" s="300"/>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IF($E23="","",VLOOKUP($E23,'1MD ELO (2)'!$A$7:$O$22,14))</f>
        <v/>
      </c>
      <c r="C23" s="293" t="str">
        <f>IF($E23="","",VLOOKUP($E23,'1MD ELO (2)'!$A$7:$O$22,15))</f>
        <v/>
      </c>
      <c r="D23" s="293" t="str">
        <f>IF($E23="","",VLOOKUP($E23,'1MD ELO (2)'!$A$7:$O$22,5))</f>
        <v/>
      </c>
      <c r="E23" s="48"/>
      <c r="F23" s="376" t="str">
        <f>UPPER(IF($E23="","",VLOOKUP($E23,'1MD ELO (2)'!$A$7:$O$22,2)))</f>
        <v/>
      </c>
      <c r="G23" s="376" t="str">
        <f>IF($E23="","",VLOOKUP($E23,'1MD ELO (2)'!$A$7:$O$22,3))</f>
        <v/>
      </c>
      <c r="H23" s="376"/>
      <c r="I23" s="376" t="str">
        <f>IF($E23="","",VLOOKUP($E23,'1MD ELO (2)'!$A$7:$O$22,4))</f>
        <v/>
      </c>
      <c r="J23" s="351"/>
      <c r="K23" s="300"/>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295" t="str">
        <f>UPPER(IF(OR(J24="a",J24="as"),F23,IF(OR(J24="b",J24="bs"),F25,)))</f>
        <v/>
      </c>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IF($E25="","",VLOOKUP($E25,'1MD ELO (2)'!$A$7:$O$22,14))</f>
        <v/>
      </c>
      <c r="C25" s="293" t="str">
        <f>IF($E25="","",VLOOKUP($E25,'1MD ELO (2)'!$A$7:$O$22,15))</f>
        <v/>
      </c>
      <c r="D25" s="293" t="str">
        <f>IF($E25="","",VLOOKUP($E25,'1MD ELO (2)'!$A$7:$O$22,5))</f>
        <v/>
      </c>
      <c r="E25" s="48"/>
      <c r="F25" s="376" t="str">
        <f>UPPER(IF($E25="","",VLOOKUP($E25,'1MD ELO (2)'!$A$7:$O$22,2)))</f>
        <v/>
      </c>
      <c r="G25" s="376" t="str">
        <f>IF($E25="","",VLOOKUP($E25,'1MD ELO (2)'!$A$7:$O$22,3))</f>
        <v/>
      </c>
      <c r="H25" s="376"/>
      <c r="I25" s="376" t="str">
        <f>IF($E25="","",VLOOKUP($E25,'1MD ELO (2)'!$A$7:$O$22,4))</f>
        <v/>
      </c>
      <c r="J25" s="355"/>
      <c r="K25" s="300"/>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87"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IF($E27="","",VLOOKUP($E27,'1MD ELO (2)'!$A$7:$O$22,14))</f>
        <v/>
      </c>
      <c r="C27" s="293" t="str">
        <f>IF($E27="","",VLOOKUP($E27,'1MD ELO (2)'!$A$7:$O$22,15))</f>
        <v/>
      </c>
      <c r="D27" s="293" t="str">
        <f>IF($E27="","",VLOOKUP($E27,'1MD ELO (2)'!$A$7:$O$22,5))</f>
        <v/>
      </c>
      <c r="E27" s="48"/>
      <c r="F27" s="376" t="str">
        <f>UPPER(IF($E27="","",VLOOKUP($E27,'1MD ELO (2)'!$A$7:$O$22,2)))</f>
        <v/>
      </c>
      <c r="G27" s="376" t="str">
        <f>IF($E27="","",VLOOKUP($E27,'1MD ELO (2)'!$A$7:$O$22,3))</f>
        <v/>
      </c>
      <c r="H27" s="376"/>
      <c r="I27" s="376" t="str">
        <f>IF($E27="","",VLOOKUP($E27,'1MD ELO (2)'!$A$7:$O$22,4))</f>
        <v/>
      </c>
      <c r="J27" s="351"/>
      <c r="K27" s="300"/>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295" t="str">
        <f>UPPER(IF(OR(J28="a",J28="as"),F27,IF(OR(J28="b",J28="bs"),F29,)))</f>
        <v/>
      </c>
      <c r="L28" s="359"/>
      <c r="M28" s="300"/>
      <c r="N28" s="304"/>
      <c r="O28" s="297"/>
      <c r="P28" s="304"/>
      <c r="Q28" s="118"/>
      <c r="R28" s="119"/>
      <c r="S28" s="56"/>
    </row>
    <row r="29" spans="1:37" s="5" customFormat="1" ht="12.9" customHeight="1">
      <c r="A29" s="292">
        <v>12</v>
      </c>
      <c r="B29" s="47" t="str">
        <f>IF($E29="","",VLOOKUP($E29,'1MD ELO (2)'!$A$7:$O$22,14))</f>
        <v/>
      </c>
      <c r="C29" s="293" t="str">
        <f>IF($E29="","",VLOOKUP($E29,'1MD ELO (2)'!$A$7:$O$22,15))</f>
        <v/>
      </c>
      <c r="D29" s="293" t="str">
        <f>IF($E29="","",VLOOKUP($E29,'1MD ELO (2)'!$A$7:$O$22,5))</f>
        <v/>
      </c>
      <c r="E29" s="48"/>
      <c r="F29" s="50" t="str">
        <f>UPPER(IF($E29="","",VLOOKUP($E29,'1MD ELO (2)'!$A$7:$O$22,2)))</f>
        <v/>
      </c>
      <c r="G29" s="50" t="str">
        <f>IF($E29="","",VLOOKUP($E29,'1MD ELO (2)'!$A$7:$O$22,3))</f>
        <v/>
      </c>
      <c r="H29" s="50"/>
      <c r="I29" s="50" t="str">
        <f>IF($E29="","",VLOOKUP($E29,'1MD ELO (2)'!$A$7:$O$22,4))</f>
        <v/>
      </c>
      <c r="J29" s="360"/>
      <c r="K29" s="300"/>
      <c r="L29" s="300"/>
      <c r="M29" s="300"/>
      <c r="N29" s="304"/>
      <c r="O29" s="297"/>
      <c r="P29" s="304"/>
      <c r="Q29" s="118"/>
      <c r="R29" s="119"/>
      <c r="S29" s="56"/>
    </row>
    <row r="30" spans="1:37" s="5" customFormat="1" ht="12.9" customHeight="1">
      <c r="A30" s="302"/>
      <c r="B30" s="59"/>
      <c r="C30" s="70"/>
      <c r="D30" s="70"/>
      <c r="E30" s="84"/>
      <c r="F30" s="300"/>
      <c r="G30" s="300"/>
      <c r="H30" s="377"/>
      <c r="I30" s="362"/>
      <c r="J30" s="357"/>
      <c r="K30" s="300"/>
      <c r="L30" s="300"/>
      <c r="M30" s="87" t="s">
        <v>173</v>
      </c>
      <c r="N30" s="73"/>
      <c r="O30" s="295" t="str">
        <f>UPPER(IF(OR(N30="a",N30="as"),M26,IF(OR(N30="b",N30="bs"),M34,)))</f>
        <v/>
      </c>
      <c r="P30" s="308"/>
      <c r="Q30" s="118"/>
      <c r="R30" s="119"/>
      <c r="S30" s="56"/>
    </row>
    <row r="31" spans="1:37" s="5" customFormat="1" ht="12.9" customHeight="1">
      <c r="A31" s="302">
        <v>13</v>
      </c>
      <c r="B31" s="47" t="str">
        <f>IF($E31="","",VLOOKUP($E31,'1MD ELO (2)'!$A$7:$O$22,14))</f>
        <v/>
      </c>
      <c r="C31" s="293" t="str">
        <f>IF($E31="","",VLOOKUP($E31,'1MD ELO (2)'!$A$7:$O$22,15))</f>
        <v/>
      </c>
      <c r="D31" s="293" t="str">
        <f>IF($E31="","",VLOOKUP($E31,'1MD ELO (2)'!$A$7:$O$22,5))</f>
        <v/>
      </c>
      <c r="E31" s="48"/>
      <c r="F31" s="376" t="str">
        <f>UPPER(IF($E31="","",VLOOKUP($E31,'1MD ELO (2)'!$A$7:$O$22,2)))</f>
        <v/>
      </c>
      <c r="G31" s="376" t="str">
        <f>IF($E31="","",VLOOKUP($E31,'1MD ELO (2)'!$A$7:$O$22,3))</f>
        <v/>
      </c>
      <c r="H31" s="376"/>
      <c r="I31" s="376" t="str">
        <f>IF($E31="","",VLOOKUP($E31,'1MD ELO (2)'!$A$7:$O$22,4))</f>
        <v/>
      </c>
      <c r="J31" s="361"/>
      <c r="K31" s="300"/>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295" t="str">
        <f>UPPER(IF(OR(J32="a",J32="as"),F31,IF(OR(J32="b",J32="bs"),F33,)))</f>
        <v/>
      </c>
      <c r="L32" s="295"/>
      <c r="M32" s="300"/>
      <c r="N32" s="304"/>
      <c r="O32" s="297"/>
      <c r="P32" s="297"/>
      <c r="Q32" s="118"/>
      <c r="R32" s="119"/>
      <c r="S32" s="56"/>
    </row>
    <row r="33" spans="1:19" s="5" customFormat="1" ht="12.9" customHeight="1">
      <c r="A33" s="302">
        <v>14</v>
      </c>
      <c r="B33" s="47" t="str">
        <f>IF($E33="","",VLOOKUP($E33,'1MD ELO (2)'!$A$7:$O$22,14))</f>
        <v/>
      </c>
      <c r="C33" s="293" t="str">
        <f>IF($E33="","",VLOOKUP($E33,'1MD ELO (2)'!$A$7:$O$22,15))</f>
        <v/>
      </c>
      <c r="D33" s="293" t="str">
        <f>IF($E33="","",VLOOKUP($E33,'1MD ELO (2)'!$A$7:$O$22,5))</f>
        <v/>
      </c>
      <c r="E33" s="48"/>
      <c r="F33" s="376" t="str">
        <f>UPPER(IF($E33="","",VLOOKUP($E33,'1MD ELO (2)'!$A$7:$O$22,2)))</f>
        <v/>
      </c>
      <c r="G33" s="376" t="str">
        <f>IF($E33="","",VLOOKUP($E33,'1MD ELO (2)'!$A$7:$O$22,3))</f>
        <v/>
      </c>
      <c r="H33" s="376"/>
      <c r="I33" s="376" t="str">
        <f>IF($E33="","",VLOOKUP($E33,'1MD ELO (2)'!$A$7:$O$22,4))</f>
        <v/>
      </c>
      <c r="J33" s="355"/>
      <c r="K33" s="300"/>
      <c r="L33" s="356"/>
      <c r="M33" s="300"/>
      <c r="N33" s="304"/>
      <c r="O33" s="297"/>
      <c r="P33" s="297"/>
      <c r="Q33" s="118"/>
      <c r="R33" s="119"/>
      <c r="S33" s="56"/>
    </row>
    <row r="34" spans="1:19" s="5" customFormat="1" ht="12.9" customHeight="1">
      <c r="A34" s="302"/>
      <c r="B34" s="59"/>
      <c r="C34" s="70"/>
      <c r="D34" s="70"/>
      <c r="E34" s="84"/>
      <c r="F34" s="353"/>
      <c r="G34" s="353"/>
      <c r="H34" s="354"/>
      <c r="I34" s="300"/>
      <c r="J34" s="357"/>
      <c r="K34" s="87" t="s">
        <v>173</v>
      </c>
      <c r="L34" s="73"/>
      <c r="M34" s="295" t="str">
        <f>UPPER(IF(OR(L34="a",L34="as"),K32,IF(OR(L34="b",L34="bs"),K36,)))</f>
        <v/>
      </c>
      <c r="N34" s="308"/>
      <c r="O34" s="297"/>
      <c r="P34" s="297"/>
      <c r="Q34" s="118"/>
      <c r="R34" s="119"/>
      <c r="S34" s="56"/>
    </row>
    <row r="35" spans="1:19" s="5" customFormat="1" ht="12.9" customHeight="1">
      <c r="A35" s="302">
        <v>15</v>
      </c>
      <c r="B35" s="47" t="str">
        <f>IF($E35="","",VLOOKUP($E35,'1MD ELO (2)'!$A$7:$O$22,14))</f>
        <v/>
      </c>
      <c r="C35" s="293" t="str">
        <f>IF($E35="","",VLOOKUP($E35,'1MD ELO (2)'!$A$7:$O$22,15))</f>
        <v/>
      </c>
      <c r="D35" s="293" t="str">
        <f>IF($E35="","",VLOOKUP($E35,'1MD ELO (2)'!$A$7:$O$22,5))</f>
        <v/>
      </c>
      <c r="E35" s="48"/>
      <c r="F35" s="376" t="str">
        <f>UPPER(IF($E35="","",VLOOKUP($E35,'1MD ELO (2)'!$A$7:$O$22,2)))</f>
        <v/>
      </c>
      <c r="G35" s="376" t="str">
        <f>IF($E35="","",VLOOKUP($E35,'1MD ELO (2)'!$A$7:$O$22,3))</f>
        <v/>
      </c>
      <c r="H35" s="376"/>
      <c r="I35" s="376" t="str">
        <f>IF($E35="","",VLOOKUP($E35,'1MD ELO (2)'!$A$7:$O$22,4))</f>
        <v/>
      </c>
      <c r="J35" s="351"/>
      <c r="K35" s="300"/>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295" t="str">
        <f>UPPER(IF(OR(J36="a",J36="as"),F35,IF(OR(J36="b",J36="bs"),F37,)))</f>
        <v/>
      </c>
      <c r="L36" s="359"/>
      <c r="M36" s="300"/>
      <c r="N36" s="297"/>
      <c r="O36" s="297"/>
      <c r="P36" s="297"/>
      <c r="Q36" s="118"/>
      <c r="R36" s="119"/>
      <c r="S36" s="56"/>
    </row>
    <row r="37" spans="1:19" s="5" customFormat="1" ht="12.9" customHeight="1">
      <c r="A37" s="292">
        <v>16</v>
      </c>
      <c r="B37" s="47" t="str">
        <f>IF($E37="","",VLOOKUP($E37,'1MD ELO (2)'!$A$7:$O$22,14))</f>
        <v/>
      </c>
      <c r="C37" s="293" t="str">
        <f>IF($E37="","",VLOOKUP($E37,'1MD ELO (2)'!$A$7:$O$22,15))</f>
        <v/>
      </c>
      <c r="D37" s="293" t="str">
        <f>IF($E37="","",VLOOKUP($E37,'1MD ELO (2)'!$A$7:$O$22,5))</f>
        <v/>
      </c>
      <c r="E37" s="48"/>
      <c r="F37" s="50" t="str">
        <f>UPPER(IF($E37="","",VLOOKUP($E37,'1MD ELO (2)'!$A$7:$O$22,2)))</f>
        <v/>
      </c>
      <c r="G37" s="50" t="str">
        <f>IF($E37="","",VLOOKUP($E37,'1MD ELO (2)'!$A$7:$O$22,3))</f>
        <v/>
      </c>
      <c r="H37" s="376"/>
      <c r="I37" s="50" t="str">
        <f>IF($E37="","",VLOOKUP($E37,'1MD ELO (2)'!$A$7:$O$22,4))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str">
        <f>IF(E50&gt;$R$57,,UPPER(VLOOKUP(E50,'1MD ELO (2)'!$A$7:$Q$134,2)))</f>
        <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str">
        <f>IF(E51&gt;$R$57,,UPPER(VLOOKUP(E51,'1MD ELO (2)'!$A$7:$Q$134,2)))</f>
        <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str">
        <f>IF(E52&gt;$R$57,,UPPER(VLOOKUP(E52,'1MD ELO (2)'!$A$7:$Q$134,2)))</f>
        <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str">
        <f>IF(E53&gt;$R$57,,UPPER(VLOOKUP(E53,'1MD ELO (2)'!$A$7:$Q$134,2)))</f>
        <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f>MIN(4,'1MD ELO (2)'!Q5)</f>
        <v>4</v>
      </c>
    </row>
  </sheetData>
  <mergeCells count="1">
    <mergeCell ref="A4:C4"/>
  </mergeCells>
  <dataValidations count="1">
    <dataValidation type="list" allowBlank="1" showInputMessage="1" sqref="I8 K10 I12 M14 I16 K18 I20 O22 I24 K26 I28 M30 I32 K34 I36 M40 I42 K44 I46" xr:uid="{00000000-0002-0000-23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2289"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52290"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40">
    <tabColor indexed="11"/>
    <pageSetUpPr fitToPage="1"/>
  </sheetPr>
  <dimension ref="A1:AK79"/>
  <sheetViews>
    <sheetView showGridLines="0" showZeros="0" workbookViewId="0">
      <selection activeCell="D27" sqref="D27"/>
    </sheetView>
  </sheetViews>
  <sheetFormatPr defaultColWidth="9"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265"/>
      <c r="I1" s="266"/>
      <c r="J1" s="267"/>
      <c r="K1" s="209"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E2" s="19">
        <f>Altalanos!$B$8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271</v>
      </c>
      <c r="N5" s="280"/>
      <c r="O5" s="196" t="s">
        <v>235</v>
      </c>
      <c r="P5" s="280"/>
      <c r="Q5" s="196" t="s">
        <v>169</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",AG1," pont"))</f>
        <v/>
      </c>
      <c r="G6" s="285"/>
      <c r="H6" s="286"/>
      <c r="I6" s="285"/>
      <c r="J6" s="287"/>
      <c r="K6" s="284" t="str">
        <f>IF(Y3="","",CONCATENATE(AF1," pont"))</f>
        <v/>
      </c>
      <c r="L6" s="287"/>
      <c r="M6" s="284" t="str">
        <f>IF(Y3="","",CONCATENATE(AE1," pont"))</f>
        <v/>
      </c>
      <c r="N6" s="287"/>
      <c r="O6" s="284" t="str">
        <f>IF(Y3="","",CONCATENATE(AD1," pont"))</f>
        <v/>
      </c>
      <c r="P6" s="287"/>
      <c r="Q6" s="284" t="str">
        <f>IF(Y3="","",CONCATENATE(AC1," pont"))</f>
        <v/>
      </c>
      <c r="R6" s="350"/>
      <c r="Y6" s="289"/>
      <c r="Z6" s="289"/>
      <c r="AA6" s="289" t="s">
        <v>121</v>
      </c>
      <c r="AB6" s="290">
        <v>150</v>
      </c>
      <c r="AC6" s="290">
        <v>120</v>
      </c>
      <c r="AD6" s="290">
        <v>90</v>
      </c>
      <c r="AE6" s="290">
        <v>60</v>
      </c>
      <c r="AF6" s="290">
        <v>40</v>
      </c>
      <c r="AG6" s="290">
        <v>25</v>
      </c>
      <c r="AH6" s="290">
        <v>10</v>
      </c>
      <c r="AI6" s="291"/>
      <c r="AJ6" s="291"/>
      <c r="AK6" s="291"/>
    </row>
    <row r="7" spans="1:37" s="5" customFormat="1" ht="10.5" customHeight="1">
      <c r="A7" s="292">
        <v>1</v>
      </c>
      <c r="B7" s="47" t="str">
        <f>IF($E7="","",VLOOKUP($E7,'1MD ELO (2)'!$A$7:$O$48,14))</f>
        <v/>
      </c>
      <c r="C7" s="47" t="str">
        <f>IF($E7="","",VLOOKUP($E7,'1MD ELO (2)'!$A$7:$O$48,15))</f>
        <v/>
      </c>
      <c r="D7" s="293" t="str">
        <f>IF($E7="","",VLOOKUP($E7,'1MD ELO (2)'!$A$7:$O$48,5))</f>
        <v/>
      </c>
      <c r="E7" s="48"/>
      <c r="F7" s="50" t="str">
        <f>UPPER(IF($E7="","",VLOOKUP($E7,'1MD ELO (2)'!$A$7:$O$48,2)))</f>
        <v/>
      </c>
      <c r="G7" s="50" t="str">
        <f>IF($E7="","",VLOOKUP($E7,'1MD ELO (2)'!$A$7:$O$48,3))</f>
        <v/>
      </c>
      <c r="H7" s="50"/>
      <c r="I7" s="50" t="str">
        <f>IF($E7="","",VLOOKUP($E7,'1MD ELO (2)'!$A$7:$O$48,4))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9.6" customHeight="1">
      <c r="A9" s="302">
        <v>2</v>
      </c>
      <c r="B9" s="47" t="str">
        <f>IF($E9="","",VLOOKUP($E9,'1MD ELO (2)'!$A$7:$O$48,14))</f>
        <v/>
      </c>
      <c r="C9" s="47" t="str">
        <f>IF($E9="","",VLOOKUP($E9,'1MD ELO (2)'!$A$7:$O$48,15))</f>
        <v/>
      </c>
      <c r="D9" s="293" t="str">
        <f>IF($E9="","",VLOOKUP($E9,'1MD ELO (2)'!$A$7:$O$48,5))</f>
        <v/>
      </c>
      <c r="E9" s="48"/>
      <c r="F9" s="77" t="str">
        <f>UPPER(IF($E9="","",VLOOKUP($E9,'1MD ELO (2)'!$A$7:$O$48,2)))</f>
        <v/>
      </c>
      <c r="G9" s="77" t="str">
        <f>IF($E9="","",VLOOKUP($E9,'1MD ELO (2)'!$A$7:$O$48,3))</f>
        <v/>
      </c>
      <c r="H9" s="77"/>
      <c r="I9" s="77" t="str">
        <f>IF($E9="","",VLOOKUP($E9,'1MD ELO (2)'!$A$7:$O$48,4))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v>3</v>
      </c>
      <c r="B11" s="47" t="str">
        <f>IF($E11="","",VLOOKUP($E11,'1MD ELO (2)'!$A$7:$O$48,14))</f>
        <v/>
      </c>
      <c r="C11" s="47" t="str">
        <f>IF($E11="","",VLOOKUP($E11,'1MD ELO (2)'!$A$7:$O$48,15))</f>
        <v/>
      </c>
      <c r="D11" s="293" t="str">
        <f>IF($E11="","",VLOOKUP($E11,'1MD ELO (2)'!$A$7:$O$48,5))</f>
        <v/>
      </c>
      <c r="E11" s="48"/>
      <c r="F11" s="77" t="str">
        <f>UPPER(IF($E11="","",VLOOKUP($E11,'1MD ELO (2)'!$A$7:$O$48,2)))</f>
        <v/>
      </c>
      <c r="G11" s="77" t="str">
        <f>IF($E11="","",VLOOKUP($E11,'1MD ELO (2)'!$A$7:$O$48,3))</f>
        <v/>
      </c>
      <c r="H11" s="77"/>
      <c r="I11" s="77" t="str">
        <f>IF($E11="","",VLOOKUP($E11,'1MD ELO (2)'!$A$7:$O$48,4))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c r="B12" s="59"/>
      <c r="C12" s="59"/>
      <c r="D12" s="70"/>
      <c r="E12" s="84"/>
      <c r="F12" s="353"/>
      <c r="G12" s="353"/>
      <c r="H12" s="354"/>
      <c r="I12" s="72"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302">
        <v>4</v>
      </c>
      <c r="B13" s="47" t="str">
        <f>IF($E13="","",VLOOKUP($E13,'1MD ELO (2)'!$A$7:$O$48,14))</f>
        <v/>
      </c>
      <c r="C13" s="47" t="str">
        <f>IF($E13="","",VLOOKUP($E13,'1MD ELO (2)'!$A$7:$O$48,15))</f>
        <v/>
      </c>
      <c r="D13" s="293" t="str">
        <f>IF($E13="","",VLOOKUP($E13,'1MD ELO (2)'!$A$7:$O$48,5))</f>
        <v/>
      </c>
      <c r="E13" s="48"/>
      <c r="F13" s="77" t="str">
        <f>UPPER(IF($E13="","",VLOOKUP($E13,'1MD ELO (2)'!$A$7:$O$48,2)))</f>
        <v/>
      </c>
      <c r="G13" s="77" t="str">
        <f>IF($E13="","",VLOOKUP($E13,'1MD ELO (2)'!$A$7:$O$48,3))</f>
        <v/>
      </c>
      <c r="H13" s="77"/>
      <c r="I13" s="77" t="str">
        <f>IF($E13="","",VLOOKUP($E13,'1MD ELO (2)'!$A$7:$O$48,4))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2"/>
      <c r="B14" s="59"/>
      <c r="C14" s="59"/>
      <c r="D14" s="70"/>
      <c r="E14" s="84"/>
      <c r="F14" s="353"/>
      <c r="G14" s="353"/>
      <c r="H14" s="354"/>
      <c r="I14" s="353"/>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302">
        <v>5</v>
      </c>
      <c r="B15" s="47" t="str">
        <f>IF($E15="","",VLOOKUP($E15,'1MD ELO (2)'!$A$7:$O$48,14))</f>
        <v/>
      </c>
      <c r="C15" s="47" t="str">
        <f>IF($E15="","",VLOOKUP($E15,'1MD ELO (2)'!$A$7:$O$48,15))</f>
        <v/>
      </c>
      <c r="D15" s="293" t="str">
        <f>IF($E15="","",VLOOKUP($E15,'1MD ELO (2)'!$A$7:$O$48,5))</f>
        <v/>
      </c>
      <c r="E15" s="48"/>
      <c r="F15" s="77" t="str">
        <f>UPPER(IF($E15="","",VLOOKUP($E15,'1MD ELO (2)'!$A$7:$O$48,2)))</f>
        <v/>
      </c>
      <c r="G15" s="77" t="str">
        <f>IF($E15="","",VLOOKUP($E15,'1MD ELO (2)'!$A$7:$O$48,3))</f>
        <v/>
      </c>
      <c r="H15" s="77"/>
      <c r="I15" s="77" t="str">
        <f>IF($E15="","",VLOOKUP($E15,'1MD ELO (2)'!$A$7:$O$48,4))</f>
        <v/>
      </c>
      <c r="J15" s="361"/>
      <c r="K15" s="300"/>
      <c r="L15" s="300"/>
      <c r="M15" s="300"/>
      <c r="N15" s="304"/>
      <c r="O15" s="300"/>
      <c r="P15" s="315"/>
      <c r="Q15" s="352"/>
      <c r="R15" s="62"/>
      <c r="S15" s="56"/>
      <c r="U15" s="63" t="e">
        <f>#REF!</f>
        <v>#REF!</v>
      </c>
      <c r="Y15" s="275"/>
      <c r="Z15" s="275"/>
      <c r="AA15" s="275"/>
      <c r="AB15" s="275"/>
      <c r="AC15" s="275"/>
      <c r="AD15" s="275"/>
      <c r="AE15" s="275"/>
      <c r="AF15" s="275"/>
      <c r="AG15" s="275"/>
      <c r="AH15" s="275"/>
      <c r="AI15"/>
      <c r="AJ15"/>
      <c r="AK15"/>
    </row>
    <row r="16" spans="1:37" s="5" customFormat="1" ht="9.6" customHeight="1">
      <c r="A16" s="302"/>
      <c r="B16" s="59"/>
      <c r="C16" s="59"/>
      <c r="D16" s="70"/>
      <c r="E16" s="84"/>
      <c r="F16" s="353"/>
      <c r="G16" s="353"/>
      <c r="H16" s="354"/>
      <c r="I16" s="72" t="s">
        <v>173</v>
      </c>
      <c r="J16" s="301"/>
      <c r="K16" s="295" t="str">
        <f>UPPER(IF(OR(J16="a",J16="as"),F15,IF(OR(J16="b",J16="bs"),F17,)))</f>
        <v/>
      </c>
      <c r="L16" s="295"/>
      <c r="M16" s="300"/>
      <c r="N16" s="304"/>
      <c r="O16" s="352"/>
      <c r="P16" s="315"/>
      <c r="Q16" s="352"/>
      <c r="R16" s="62"/>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v>6</v>
      </c>
      <c r="B17" s="47" t="str">
        <f>IF($E17="","",VLOOKUP($E17,'1MD ELO (2)'!$A$7:$O$48,14))</f>
        <v/>
      </c>
      <c r="C17" s="47" t="str">
        <f>IF($E17="","",VLOOKUP($E17,'1MD ELO (2)'!$A$7:$O$48,15))</f>
        <v/>
      </c>
      <c r="D17" s="293" t="str">
        <f>IF($E17="","",VLOOKUP($E17,'1MD ELO (2)'!$A$7:$O$48,5))</f>
        <v/>
      </c>
      <c r="E17" s="48"/>
      <c r="F17" s="77" t="str">
        <f>UPPER(IF($E17="","",VLOOKUP($E17,'1MD ELO (2)'!$A$7:$O$48,2)))</f>
        <v/>
      </c>
      <c r="G17" s="77" t="str">
        <f>IF($E17="","",VLOOKUP($E17,'1MD ELO (2)'!$A$7:$O$48,3))</f>
        <v/>
      </c>
      <c r="H17" s="77"/>
      <c r="I17" s="77" t="str">
        <f>IF($E17="","",VLOOKUP($E17,'1MD ELO (2)'!$A$7:$O$48,4))</f>
        <v/>
      </c>
      <c r="J17" s="355"/>
      <c r="K17" s="300"/>
      <c r="L17" s="356"/>
      <c r="M17" s="300"/>
      <c r="N17" s="304"/>
      <c r="O17" s="352"/>
      <c r="P17" s="315"/>
      <c r="Q17" s="352"/>
      <c r="R17" s="62"/>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c r="B18" s="59"/>
      <c r="C18" s="59"/>
      <c r="D18" s="70"/>
      <c r="E18" s="84"/>
      <c r="F18" s="353"/>
      <c r="G18" s="353"/>
      <c r="H18" s="354"/>
      <c r="I18" s="353"/>
      <c r="J18" s="357"/>
      <c r="K18" s="87" t="s">
        <v>173</v>
      </c>
      <c r="L18" s="73"/>
      <c r="M18" s="295" t="str">
        <f>UPPER(IF(OR(L18="a",L18="as"),K16,IF(OR(L18="b",L18="bs"),K20,)))</f>
        <v/>
      </c>
      <c r="N18" s="308"/>
      <c r="O18" s="352"/>
      <c r="P18" s="315"/>
      <c r="Q18" s="352"/>
      <c r="R18" s="62"/>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v>7</v>
      </c>
      <c r="B19" s="47" t="str">
        <f>IF($E19="","",VLOOKUP($E19,'1MD ELO (2)'!$A$7:$O$48,14))</f>
        <v/>
      </c>
      <c r="C19" s="47" t="str">
        <f>IF($E19="","",VLOOKUP($E19,'1MD ELO (2)'!$A$7:$O$48,15))</f>
        <v/>
      </c>
      <c r="D19" s="293" t="str">
        <f>IF($E19="","",VLOOKUP($E19,'1MD ELO (2)'!$A$7:$O$48,5))</f>
        <v/>
      </c>
      <c r="E19" s="48"/>
      <c r="F19" s="77" t="str">
        <f>UPPER(IF($E19="","",VLOOKUP($E19,'1MD ELO (2)'!$A$7:$O$48,2)))</f>
        <v/>
      </c>
      <c r="G19" s="77" t="str">
        <f>IF($E19="","",VLOOKUP($E19,'1MD ELO (2)'!$A$7:$O$48,3))</f>
        <v/>
      </c>
      <c r="H19" s="77"/>
      <c r="I19" s="77" t="str">
        <f>IF($E19="","",VLOOKUP($E19,'1MD ELO (2)'!$A$7:$O$48,4))</f>
        <v/>
      </c>
      <c r="J19" s="351"/>
      <c r="K19" s="300"/>
      <c r="L19" s="358"/>
      <c r="M19" s="300"/>
      <c r="N19" s="297"/>
      <c r="O19" s="352"/>
      <c r="P19" s="315"/>
      <c r="Q19" s="352"/>
      <c r="R19" s="62"/>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c r="B20" s="59"/>
      <c r="C20" s="59"/>
      <c r="D20" s="70"/>
      <c r="E20" s="64"/>
      <c r="F20" s="353"/>
      <c r="G20" s="353"/>
      <c r="H20" s="354"/>
      <c r="I20" s="87" t="s">
        <v>173</v>
      </c>
      <c r="J20" s="301"/>
      <c r="K20" s="295" t="str">
        <f>UPPER(IF(OR(J20="a",J20="as"),F19,IF(OR(J20="b",J20="bs"),F21,)))</f>
        <v/>
      </c>
      <c r="L20" s="359"/>
      <c r="M20" s="300"/>
      <c r="N20" s="297"/>
      <c r="O20" s="352"/>
      <c r="P20" s="315"/>
      <c r="Q20" s="352"/>
      <c r="R20" s="62"/>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2">
        <v>8</v>
      </c>
      <c r="B21" s="47" t="str">
        <f>IF($E21="","",VLOOKUP($E21,'1MD ELO (2)'!$A$7:$O$48,14))</f>
        <v/>
      </c>
      <c r="C21" s="47" t="str">
        <f>IF($E21="","",VLOOKUP($E21,'1MD ELO (2)'!$A$7:$O$48,15))</f>
        <v/>
      </c>
      <c r="D21" s="293" t="str">
        <f>IF($E21="","",VLOOKUP($E21,'1MD ELO (2)'!$A$7:$O$48,5))</f>
        <v/>
      </c>
      <c r="E21" s="48"/>
      <c r="F21" s="50" t="str">
        <f>UPPER(IF($E21="","",VLOOKUP($E21,'1MD ELO (2)'!$A$7:$O$48,2)))</f>
        <v/>
      </c>
      <c r="G21" s="50" t="str">
        <f>IF($E21="","",VLOOKUP($E21,'1MD ELO (2)'!$A$7:$O$48,3))</f>
        <v/>
      </c>
      <c r="H21" s="50"/>
      <c r="I21" s="50" t="str">
        <f>IF($E21="","",VLOOKUP($E21,'1MD ELO (2)'!$A$7:$O$48,4))</f>
        <v/>
      </c>
      <c r="J21" s="360"/>
      <c r="K21" s="300"/>
      <c r="L21" s="300"/>
      <c r="M21" s="300"/>
      <c r="N21" s="297"/>
      <c r="O21" s="352"/>
      <c r="P21" s="315"/>
      <c r="Q21" s="352"/>
      <c r="R21" s="62"/>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2"/>
      <c r="B22" s="59"/>
      <c r="C22" s="59"/>
      <c r="D22" s="70"/>
      <c r="E22" s="64"/>
      <c r="F22" s="362"/>
      <c r="G22" s="362"/>
      <c r="H22" s="363"/>
      <c r="I22" s="362"/>
      <c r="J22" s="357"/>
      <c r="K22" s="300"/>
      <c r="L22" s="300"/>
      <c r="M22" s="300"/>
      <c r="N22" s="297"/>
      <c r="O22" s="87" t="s">
        <v>173</v>
      </c>
      <c r="P22" s="73"/>
      <c r="Q22" s="295" t="str">
        <f>UPPER(IF(OR(P22="a",P22="as"),O14,IF(OR(P22="b",P22="bs"),O30,)))</f>
        <v/>
      </c>
      <c r="R22" s="364"/>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v>9</v>
      </c>
      <c r="B23" s="47" t="str">
        <f>IF($E23="","",VLOOKUP($E23,'1MD ELO (2)'!$A$7:$O$48,14))</f>
        <v/>
      </c>
      <c r="C23" s="47" t="str">
        <f>IF($E23="","",VLOOKUP($E23,'1MD ELO (2)'!$A$7:$O$48,15))</f>
        <v/>
      </c>
      <c r="D23" s="293" t="str">
        <f>IF($E23="","",VLOOKUP($E23,'1MD ELO (2)'!$A$7:$O$48,5))</f>
        <v/>
      </c>
      <c r="E23" s="48"/>
      <c r="F23" s="50" t="str">
        <f>UPPER(IF($E23="","",VLOOKUP($E23,'1MD ELO (2)'!$A$7:$O$48,2)))</f>
        <v/>
      </c>
      <c r="G23" s="50" t="str">
        <f>IF($E23="","",VLOOKUP($E23,'1MD ELO (2)'!$A$7:$O$48,3))</f>
        <v/>
      </c>
      <c r="H23" s="50"/>
      <c r="I23" s="50" t="str">
        <f>IF($E23="","",VLOOKUP($E23,'1MD ELO (2)'!$A$7:$O$48,4))</f>
        <v/>
      </c>
      <c r="J23" s="351"/>
      <c r="K23" s="300"/>
      <c r="L23" s="300"/>
      <c r="M23" s="300"/>
      <c r="N23" s="297"/>
      <c r="O23" s="352"/>
      <c r="P23" s="315"/>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302"/>
      <c r="B24" s="59"/>
      <c r="C24" s="59"/>
      <c r="D24" s="70"/>
      <c r="E24" s="64"/>
      <c r="F24" s="353"/>
      <c r="G24" s="353"/>
      <c r="H24" s="354"/>
      <c r="I24" s="87" t="s">
        <v>173</v>
      </c>
      <c r="J24" s="301"/>
      <c r="K24" s="295" t="str">
        <f>UPPER(IF(OR(J24="a",J24="as"),F23,IF(OR(J24="b",J24="bs"),F25,)))</f>
        <v/>
      </c>
      <c r="L24" s="295"/>
      <c r="M24" s="300"/>
      <c r="N24" s="297"/>
      <c r="O24" s="352"/>
      <c r="P24" s="315"/>
      <c r="Q24" s="352"/>
      <c r="R24" s="315"/>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v>10</v>
      </c>
      <c r="B25" s="47" t="str">
        <f>IF($E25="","",VLOOKUP($E25,'1MD ELO (2)'!$A$7:$O$48,14))</f>
        <v/>
      </c>
      <c r="C25" s="47" t="str">
        <f>IF($E25="","",VLOOKUP($E25,'1MD ELO (2)'!$A$7:$O$48,15))</f>
        <v/>
      </c>
      <c r="D25" s="293" t="str">
        <f>IF($E25="","",VLOOKUP($E25,'1MD ELO (2)'!$A$7:$O$48,5))</f>
        <v/>
      </c>
      <c r="E25" s="48"/>
      <c r="F25" s="77" t="str">
        <f>UPPER(IF($E25="","",VLOOKUP($E25,'1MD ELO (2)'!$A$7:$O$48,2)))</f>
        <v/>
      </c>
      <c r="G25" s="77" t="str">
        <f>IF($E25="","",VLOOKUP($E25,'1MD ELO (2)'!$A$7:$O$48,3))</f>
        <v/>
      </c>
      <c r="H25" s="77"/>
      <c r="I25" s="77" t="str">
        <f>IF($E25="","",VLOOKUP($E25,'1MD ELO (2)'!$A$7:$O$48,4))</f>
        <v/>
      </c>
      <c r="J25" s="355"/>
      <c r="K25" s="300"/>
      <c r="L25" s="356"/>
      <c r="M25" s="300"/>
      <c r="N25" s="297"/>
      <c r="O25" s="352"/>
      <c r="P25" s="315"/>
      <c r="Q25" s="352"/>
      <c r="R25" s="315"/>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c r="B26" s="59"/>
      <c r="C26" s="59"/>
      <c r="D26" s="70"/>
      <c r="E26" s="84"/>
      <c r="F26" s="353"/>
      <c r="G26" s="353"/>
      <c r="H26" s="354"/>
      <c r="I26" s="353"/>
      <c r="J26" s="357"/>
      <c r="K26" s="87" t="s">
        <v>173</v>
      </c>
      <c r="L26" s="73"/>
      <c r="M26" s="295" t="str">
        <f>UPPER(IF(OR(L26="a",L26="as"),K24,IF(OR(L26="b",L26="bs"),K28,)))</f>
        <v/>
      </c>
      <c r="N26" s="296"/>
      <c r="O26" s="352"/>
      <c r="P26" s="315"/>
      <c r="Q26" s="352"/>
      <c r="R26" s="315"/>
      <c r="S26" s="56"/>
      <c r="Y26"/>
      <c r="Z26"/>
      <c r="AA26"/>
      <c r="AB26"/>
      <c r="AC26"/>
      <c r="AD26"/>
      <c r="AE26"/>
      <c r="AF26"/>
      <c r="AG26"/>
      <c r="AH26"/>
      <c r="AI26"/>
      <c r="AJ26"/>
      <c r="AK26"/>
    </row>
    <row r="27" spans="1:37" s="5" customFormat="1" ht="9.6" customHeight="1">
      <c r="A27" s="302">
        <v>11</v>
      </c>
      <c r="B27" s="47" t="str">
        <f>IF($E27="","",VLOOKUP($E27,'1MD ELO (2)'!$A$7:$O$48,14))</f>
        <v/>
      </c>
      <c r="C27" s="47" t="str">
        <f>IF($E27="","",VLOOKUP($E27,'1MD ELO (2)'!$A$7:$O$48,15))</f>
        <v/>
      </c>
      <c r="D27" s="293" t="str">
        <f>IF($E27="","",VLOOKUP($E27,'1MD ELO (2)'!$A$7:$O$48,5))</f>
        <v/>
      </c>
      <c r="E27" s="48"/>
      <c r="F27" s="77" t="str">
        <f>UPPER(IF($E27="","",VLOOKUP($E27,'1MD ELO (2)'!$A$7:$O$48,2)))</f>
        <v/>
      </c>
      <c r="G27" s="77" t="str">
        <f>IF($E27="","",VLOOKUP($E27,'1MD ELO (2)'!$A$7:$O$48,3))</f>
        <v/>
      </c>
      <c r="H27" s="77"/>
      <c r="I27" s="77" t="str">
        <f>IF($E27="","",VLOOKUP($E27,'1MD ELO (2)'!$A$7:$O$48,4))</f>
        <v/>
      </c>
      <c r="J27" s="351"/>
      <c r="K27" s="300"/>
      <c r="L27" s="358"/>
      <c r="M27" s="300"/>
      <c r="N27" s="304"/>
      <c r="O27" s="352"/>
      <c r="P27" s="315"/>
      <c r="Q27" s="352"/>
      <c r="R27" s="315"/>
      <c r="S27" s="56"/>
      <c r="Y27"/>
      <c r="Z27"/>
      <c r="AA27"/>
      <c r="AB27"/>
      <c r="AC27"/>
      <c r="AD27"/>
      <c r="AE27"/>
      <c r="AF27"/>
      <c r="AG27"/>
      <c r="AH27"/>
      <c r="AI27"/>
      <c r="AJ27"/>
      <c r="AK27"/>
    </row>
    <row r="28" spans="1:37" s="5" customFormat="1" ht="9.6" customHeight="1">
      <c r="A28" s="309"/>
      <c r="B28" s="59"/>
      <c r="C28" s="59"/>
      <c r="D28" s="70"/>
      <c r="E28" s="84"/>
      <c r="F28" s="353"/>
      <c r="G28" s="353"/>
      <c r="H28" s="354"/>
      <c r="I28" s="72" t="s">
        <v>173</v>
      </c>
      <c r="J28" s="301"/>
      <c r="K28" s="295" t="str">
        <f>UPPER(IF(OR(J28="a",J28="as"),F27,IF(OR(J28="b",J28="bs"),F29,)))</f>
        <v/>
      </c>
      <c r="L28" s="359"/>
      <c r="M28" s="300"/>
      <c r="N28" s="304"/>
      <c r="O28" s="352"/>
      <c r="P28" s="315"/>
      <c r="Q28" s="352"/>
      <c r="R28" s="315"/>
      <c r="S28" s="56"/>
    </row>
    <row r="29" spans="1:37" s="5" customFormat="1" ht="9.6" customHeight="1">
      <c r="A29" s="302">
        <v>12</v>
      </c>
      <c r="B29" s="47" t="str">
        <f>IF($E29="","",VLOOKUP($E29,'1MD ELO (2)'!$A$7:$O$48,14))</f>
        <v/>
      </c>
      <c r="C29" s="47" t="str">
        <f>IF($E29="","",VLOOKUP($E29,'1MD ELO (2)'!$A$7:$O$48,15))</f>
        <v/>
      </c>
      <c r="D29" s="293" t="str">
        <f>IF($E29="","",VLOOKUP($E29,'1MD ELO (2)'!$A$7:$O$48,5))</f>
        <v/>
      </c>
      <c r="E29" s="48"/>
      <c r="F29" s="77" t="str">
        <f>UPPER(IF($E29="","",VLOOKUP($E29,'1MD ELO (2)'!$A$7:$O$48,2)))</f>
        <v/>
      </c>
      <c r="G29" s="77" t="str">
        <f>IF($E29="","",VLOOKUP($E29,'1MD ELO (2)'!$A$7:$O$48,3))</f>
        <v/>
      </c>
      <c r="H29" s="77"/>
      <c r="I29" s="77" t="str">
        <f>IF($E29="","",VLOOKUP($E29,'1MD ELO (2)'!$A$7:$O$48,4))</f>
        <v/>
      </c>
      <c r="J29" s="360"/>
      <c r="K29" s="300"/>
      <c r="L29" s="300"/>
      <c r="M29" s="300"/>
      <c r="N29" s="304"/>
      <c r="O29" s="352"/>
      <c r="P29" s="315"/>
      <c r="Q29" s="352"/>
      <c r="R29" s="315"/>
      <c r="S29" s="56"/>
    </row>
    <row r="30" spans="1:37" s="5" customFormat="1" ht="9.6" customHeight="1">
      <c r="A30" s="302"/>
      <c r="B30" s="59"/>
      <c r="C30" s="59"/>
      <c r="D30" s="70"/>
      <c r="E30" s="84"/>
      <c r="F30" s="353"/>
      <c r="G30" s="353"/>
      <c r="H30" s="354"/>
      <c r="I30" s="353"/>
      <c r="J30" s="357"/>
      <c r="K30" s="300"/>
      <c r="L30" s="300"/>
      <c r="M30" s="87" t="s">
        <v>173</v>
      </c>
      <c r="N30" s="73"/>
      <c r="O30" s="295" t="str">
        <f>UPPER(IF(OR(N30="a",N30="as"),M26,IF(OR(N30="b",N30="bs"),M34,)))</f>
        <v/>
      </c>
      <c r="P30" s="365"/>
      <c r="Q30" s="352"/>
      <c r="R30" s="315"/>
      <c r="S30" s="56"/>
    </row>
    <row r="31" spans="1:37" s="5" customFormat="1" ht="9.6" customHeight="1">
      <c r="A31" s="302">
        <v>13</v>
      </c>
      <c r="B31" s="47" t="str">
        <f>IF($E31="","",VLOOKUP($E31,'1MD ELO (2)'!$A$7:$O$48,14))</f>
        <v/>
      </c>
      <c r="C31" s="47" t="str">
        <f>IF($E31="","",VLOOKUP($E31,'1MD ELO (2)'!$A$7:$O$48,15))</f>
        <v/>
      </c>
      <c r="D31" s="293" t="str">
        <f>IF($E31="","",VLOOKUP($E31,'1MD ELO (2)'!$A$7:$O$48,5))</f>
        <v/>
      </c>
      <c r="E31" s="48"/>
      <c r="F31" s="77" t="str">
        <f>UPPER(IF($E31="","",VLOOKUP($E31,'1MD ELO (2)'!$A$7:$O$48,2)))</f>
        <v/>
      </c>
      <c r="G31" s="77" t="str">
        <f>IF($E31="","",VLOOKUP($E31,'1MD ELO (2)'!$A$7:$O$48,3))</f>
        <v/>
      </c>
      <c r="H31" s="77"/>
      <c r="I31" s="77" t="str">
        <f>IF($E31="","",VLOOKUP($E31,'1MD ELO (2)'!$A$7:$O$48,4))</f>
        <v/>
      </c>
      <c r="J31" s="361"/>
      <c r="K31" s="300"/>
      <c r="L31" s="300"/>
      <c r="M31" s="300"/>
      <c r="N31" s="304"/>
      <c r="O31" s="300"/>
      <c r="P31" s="62"/>
      <c r="Q31" s="352"/>
      <c r="R31" s="315"/>
      <c r="S31" s="56"/>
    </row>
    <row r="32" spans="1:37" s="5" customFormat="1" ht="9.6" customHeight="1">
      <c r="A32" s="302"/>
      <c r="B32" s="59"/>
      <c r="C32" s="59"/>
      <c r="D32" s="70"/>
      <c r="E32" s="84"/>
      <c r="F32" s="353"/>
      <c r="G32" s="353"/>
      <c r="H32" s="354"/>
      <c r="I32" s="72" t="s">
        <v>173</v>
      </c>
      <c r="J32" s="301"/>
      <c r="K32" s="295" t="str">
        <f>UPPER(IF(OR(J32="a",J32="as"),F31,IF(OR(J32="b",J32="bs"),F33,)))</f>
        <v/>
      </c>
      <c r="L32" s="295"/>
      <c r="M32" s="300"/>
      <c r="N32" s="304"/>
      <c r="O32" s="352"/>
      <c r="P32" s="62"/>
      <c r="Q32" s="352"/>
      <c r="R32" s="315"/>
      <c r="S32" s="56"/>
    </row>
    <row r="33" spans="1:19" s="5" customFormat="1" ht="9.6" customHeight="1">
      <c r="A33" s="302">
        <v>14</v>
      </c>
      <c r="B33" s="47" t="str">
        <f>IF($E33="","",VLOOKUP($E33,'1MD ELO (2)'!$A$7:$O$48,14))</f>
        <v/>
      </c>
      <c r="C33" s="47" t="str">
        <f>IF($E33="","",VLOOKUP($E33,'1MD ELO (2)'!$A$7:$O$48,15))</f>
        <v/>
      </c>
      <c r="D33" s="293" t="str">
        <f>IF($E33="","",VLOOKUP($E33,'1MD ELO (2)'!$A$7:$O$48,5))</f>
        <v/>
      </c>
      <c r="E33" s="48"/>
      <c r="F33" s="77" t="str">
        <f>UPPER(IF($E33="","",VLOOKUP($E33,'1MD ELO (2)'!$A$7:$O$48,2)))</f>
        <v/>
      </c>
      <c r="G33" s="77" t="str">
        <f>IF($E33="","",VLOOKUP($E33,'1MD ELO (2)'!$A$7:$O$48,3))</f>
        <v/>
      </c>
      <c r="H33" s="77"/>
      <c r="I33" s="77" t="str">
        <f>IF($E33="","",VLOOKUP($E33,'1MD ELO (2)'!$A$7:$O$48,4))</f>
        <v/>
      </c>
      <c r="J33" s="355"/>
      <c r="K33" s="300"/>
      <c r="L33" s="356"/>
      <c r="M33" s="300"/>
      <c r="N33" s="304"/>
      <c r="O33" s="352"/>
      <c r="P33" s="62"/>
      <c r="Q33" s="352"/>
      <c r="R33" s="315"/>
      <c r="S33" s="56"/>
    </row>
    <row r="34" spans="1:19" s="5" customFormat="1" ht="9.6" customHeight="1">
      <c r="A34" s="302"/>
      <c r="B34" s="59"/>
      <c r="C34" s="59"/>
      <c r="D34" s="70"/>
      <c r="E34" s="84"/>
      <c r="F34" s="353"/>
      <c r="G34" s="353"/>
      <c r="H34" s="354"/>
      <c r="I34" s="353"/>
      <c r="J34" s="357"/>
      <c r="K34" s="87" t="s">
        <v>173</v>
      </c>
      <c r="L34" s="73"/>
      <c r="M34" s="295" t="str">
        <f>UPPER(IF(OR(L34="a",L34="as"),K32,IF(OR(L34="b",L34="bs"),K36,)))</f>
        <v/>
      </c>
      <c r="N34" s="308"/>
      <c r="O34" s="352"/>
      <c r="P34" s="62"/>
      <c r="Q34" s="352"/>
      <c r="R34" s="315"/>
      <c r="S34" s="56"/>
    </row>
    <row r="35" spans="1:19" s="5" customFormat="1" ht="9.6" customHeight="1">
      <c r="A35" s="302">
        <v>15</v>
      </c>
      <c r="B35" s="47" t="str">
        <f>IF($E35="","",VLOOKUP($E35,'1MD ELO (2)'!$A$7:$O$48,14))</f>
        <v/>
      </c>
      <c r="C35" s="47" t="str">
        <f>IF($E35="","",VLOOKUP($E35,'1MD ELO (2)'!$A$7:$O$48,15))</f>
        <v/>
      </c>
      <c r="D35" s="293" t="str">
        <f>IF($E35="","",VLOOKUP($E35,'1MD ELO (2)'!$A$7:$O$48,5))</f>
        <v/>
      </c>
      <c r="E35" s="48"/>
      <c r="F35" s="77" t="str">
        <f>UPPER(IF($E35="","",VLOOKUP($E35,'1MD ELO (2)'!$A$7:$O$48,2)))</f>
        <v/>
      </c>
      <c r="G35" s="77" t="str">
        <f>IF($E35="","",VLOOKUP($E35,'1MD ELO (2)'!$A$7:$O$48,3))</f>
        <v/>
      </c>
      <c r="H35" s="77"/>
      <c r="I35" s="77" t="str">
        <f>IF($E35="","",VLOOKUP($E35,'1MD ELO (2)'!$A$7:$O$48,4))</f>
        <v/>
      </c>
      <c r="J35" s="351"/>
      <c r="K35" s="300"/>
      <c r="L35" s="358"/>
      <c r="M35" s="300"/>
      <c r="N35" s="297"/>
      <c r="O35" s="352"/>
      <c r="P35" s="62"/>
      <c r="Q35" s="352"/>
      <c r="R35" s="315"/>
      <c r="S35" s="56"/>
    </row>
    <row r="36" spans="1:19" s="5" customFormat="1" ht="9.6" customHeight="1">
      <c r="A36" s="302"/>
      <c r="B36" s="59"/>
      <c r="C36" s="59"/>
      <c r="D36" s="70"/>
      <c r="E36" s="64"/>
      <c r="F36" s="353"/>
      <c r="G36" s="353"/>
      <c r="H36" s="354"/>
      <c r="I36" s="87" t="s">
        <v>173</v>
      </c>
      <c r="J36" s="301"/>
      <c r="K36" s="295" t="str">
        <f>UPPER(IF(OR(J36="a",J36="as"),F35,IF(OR(J36="b",J36="bs"),F37,)))</f>
        <v/>
      </c>
      <c r="L36" s="359"/>
      <c r="M36" s="300"/>
      <c r="N36" s="297"/>
      <c r="O36" s="352"/>
      <c r="P36" s="62"/>
      <c r="Q36" s="352"/>
      <c r="R36" s="315"/>
      <c r="S36" s="56"/>
    </row>
    <row r="37" spans="1:19" s="5" customFormat="1" ht="9.6" customHeight="1">
      <c r="A37" s="292">
        <v>16</v>
      </c>
      <c r="B37" s="47" t="str">
        <f>IF($E37="","",VLOOKUP($E37,'1MD ELO (2)'!$A$7:$O$48,14))</f>
        <v/>
      </c>
      <c r="C37" s="47" t="str">
        <f>IF($E37="","",VLOOKUP($E37,'1MD ELO (2)'!$A$7:$O$48,15))</f>
        <v/>
      </c>
      <c r="D37" s="293" t="str">
        <f>IF($E37="","",VLOOKUP($E37,'1MD ELO (2)'!$A$7:$O$48,5))</f>
        <v/>
      </c>
      <c r="E37" s="48"/>
      <c r="F37" s="50" t="str">
        <f>UPPER(IF($E37="","",VLOOKUP($E37,'1MD ELO (2)'!$A$7:$O$48,2)))</f>
        <v/>
      </c>
      <c r="G37" s="50" t="str">
        <f>IF($E37="","",VLOOKUP($E37,'1MD ELO (2)'!$A$7:$O$48,3))</f>
        <v/>
      </c>
      <c r="H37" s="50"/>
      <c r="I37" s="50" t="str">
        <f>IF($E37="","",VLOOKUP($E37,'1MD ELO (2)'!$A$7:$O$48,4))</f>
        <v/>
      </c>
      <c r="J37" s="360"/>
      <c r="K37" s="300"/>
      <c r="L37" s="300"/>
      <c r="M37" s="300"/>
      <c r="N37" s="297"/>
      <c r="O37" s="62"/>
      <c r="P37" s="62"/>
      <c r="Q37" s="352"/>
      <c r="R37" s="315"/>
      <c r="S37" s="56"/>
    </row>
    <row r="38" spans="1:19" s="5" customFormat="1" ht="9.6" customHeight="1">
      <c r="A38" s="302"/>
      <c r="B38" s="59"/>
      <c r="C38" s="59"/>
      <c r="D38" s="70"/>
      <c r="E38" s="64"/>
      <c r="F38" s="353"/>
      <c r="G38" s="353"/>
      <c r="H38" s="354"/>
      <c r="I38" s="353"/>
      <c r="J38" s="357"/>
      <c r="K38" s="300"/>
      <c r="L38" s="300"/>
      <c r="M38" s="300"/>
      <c r="N38" s="297"/>
      <c r="O38" s="366" t="s">
        <v>272</v>
      </c>
      <c r="P38" s="312"/>
      <c r="Q38" s="295" t="str">
        <f>UPPER(IF(OR(P39="a",P39="as"),Q22,IF(OR(P39="b",P39="bs"),Q54,)))</f>
        <v/>
      </c>
      <c r="R38" s="313"/>
      <c r="S38" s="56"/>
    </row>
    <row r="39" spans="1:19" s="5" customFormat="1" ht="9.6" customHeight="1">
      <c r="A39" s="292">
        <v>17</v>
      </c>
      <c r="B39" s="47" t="str">
        <f>IF($E39="","",VLOOKUP($E39,'1MD ELO (2)'!$A$7:$O$48,14))</f>
        <v/>
      </c>
      <c r="C39" s="47" t="str">
        <f>IF($E39="","",VLOOKUP($E39,'1MD ELO (2)'!$A$7:$O$48,15))</f>
        <v/>
      </c>
      <c r="D39" s="293" t="str">
        <f>IF($E39="","",VLOOKUP($E39,'1MD ELO (2)'!$A$7:$O$48,5))</f>
        <v/>
      </c>
      <c r="E39" s="48"/>
      <c r="F39" s="50" t="str">
        <f>UPPER(IF($E39="","",VLOOKUP($E39,'1MD ELO (2)'!$A$7:$O$48,2)))</f>
        <v/>
      </c>
      <c r="G39" s="50" t="str">
        <f>IF($E39="","",VLOOKUP($E39,'1MD ELO (2)'!$A$7:$O$48,3))</f>
        <v/>
      </c>
      <c r="H39" s="50"/>
      <c r="I39" s="50" t="str">
        <f>IF($E39="","",VLOOKUP($E39,'1MD ELO (2)'!$A$7:$O$48,4))</f>
        <v/>
      </c>
      <c r="J39" s="351"/>
      <c r="K39" s="300"/>
      <c r="L39" s="300"/>
      <c r="M39" s="300"/>
      <c r="N39" s="297"/>
      <c r="O39" s="87" t="s">
        <v>173</v>
      </c>
      <c r="P39" s="314"/>
      <c r="Q39" s="300"/>
      <c r="R39" s="315"/>
      <c r="S39" s="56"/>
    </row>
    <row r="40" spans="1:19" s="5" customFormat="1" ht="9.6" customHeight="1">
      <c r="A40" s="302"/>
      <c r="B40" s="59"/>
      <c r="C40" s="59"/>
      <c r="D40" s="70"/>
      <c r="E40" s="64"/>
      <c r="F40" s="353"/>
      <c r="G40" s="353"/>
      <c r="H40" s="354"/>
      <c r="I40" s="87" t="s">
        <v>173</v>
      </c>
      <c r="J40" s="301"/>
      <c r="K40" s="295" t="str">
        <f>UPPER(IF(OR(J40="a",J40="as"),F39,IF(OR(J40="b",J40="bs"),F41,)))</f>
        <v/>
      </c>
      <c r="L40" s="295"/>
      <c r="M40" s="300"/>
      <c r="N40" s="297"/>
      <c r="O40" s="352"/>
      <c r="P40" s="62"/>
      <c r="Q40" s="352"/>
      <c r="R40" s="315"/>
      <c r="S40" s="56"/>
    </row>
    <row r="41" spans="1:19" s="5" customFormat="1" ht="9.6" customHeight="1">
      <c r="A41" s="302">
        <v>18</v>
      </c>
      <c r="B41" s="47" t="str">
        <f>IF($E41="","",VLOOKUP($E41,'1MD ELO (2)'!$A$7:$O$48,14))</f>
        <v/>
      </c>
      <c r="C41" s="47" t="str">
        <f>IF($E41="","",VLOOKUP($E41,'1MD ELO (2)'!$A$7:$O$48,15))</f>
        <v/>
      </c>
      <c r="D41" s="293" t="str">
        <f>IF($E41="","",VLOOKUP($E41,'1MD ELO (2)'!$A$7:$O$48,5))</f>
        <v/>
      </c>
      <c r="E41" s="48"/>
      <c r="F41" s="77" t="str">
        <f>UPPER(IF($E41="","",VLOOKUP($E41,'1MD ELO (2)'!$A$7:$O$48,2)))</f>
        <v/>
      </c>
      <c r="G41" s="77" t="str">
        <f>IF($E41="","",VLOOKUP($E41,'1MD ELO (2)'!$A$7:$O$48,3))</f>
        <v/>
      </c>
      <c r="H41" s="77"/>
      <c r="I41" s="77" t="str">
        <f>IF($E41="","",VLOOKUP($E41,'1MD ELO (2)'!$A$7:$O$48,4))</f>
        <v/>
      </c>
      <c r="J41" s="355"/>
      <c r="K41" s="300"/>
      <c r="L41" s="356"/>
      <c r="M41" s="300"/>
      <c r="N41" s="297"/>
      <c r="O41" s="352"/>
      <c r="P41" s="62"/>
      <c r="Q41" s="717" t="str">
        <f>IF(Y3="","",CONCATENATE(AB1," pont"))</f>
        <v/>
      </c>
      <c r="R41" s="718"/>
      <c r="S41" s="56"/>
    </row>
    <row r="42" spans="1:19" s="5" customFormat="1" ht="9.6" customHeight="1">
      <c r="A42" s="302"/>
      <c r="B42" s="59"/>
      <c r="C42" s="59"/>
      <c r="D42" s="70"/>
      <c r="E42" s="84"/>
      <c r="F42" s="353"/>
      <c r="G42" s="353"/>
      <c r="H42" s="354"/>
      <c r="I42" s="353"/>
      <c r="J42" s="357"/>
      <c r="K42" s="87" t="s">
        <v>173</v>
      </c>
      <c r="L42" s="73"/>
      <c r="M42" s="295" t="str">
        <f>UPPER(IF(OR(L42="a",L42="as"),K40,IF(OR(L42="b",L42="bs"),K44,)))</f>
        <v/>
      </c>
      <c r="N42" s="296"/>
      <c r="O42" s="352"/>
      <c r="P42" s="62"/>
      <c r="Q42" s="352"/>
      <c r="R42" s="315"/>
      <c r="S42" s="56"/>
    </row>
    <row r="43" spans="1:19" s="5" customFormat="1" ht="9.6" customHeight="1">
      <c r="A43" s="302">
        <v>19</v>
      </c>
      <c r="B43" s="47" t="str">
        <f>IF($E43="","",VLOOKUP($E43,'1MD ELO (2)'!$A$7:$O$48,14))</f>
        <v/>
      </c>
      <c r="C43" s="47" t="str">
        <f>IF($E43="","",VLOOKUP($E43,'1MD ELO (2)'!$A$7:$O$48,15))</f>
        <v/>
      </c>
      <c r="D43" s="293" t="str">
        <f>IF($E43="","",VLOOKUP($E43,'1MD ELO (2)'!$A$7:$O$48,5))</f>
        <v/>
      </c>
      <c r="E43" s="48"/>
      <c r="F43" s="77" t="str">
        <f>UPPER(IF($E43="","",VLOOKUP($E43,'1MD ELO (2)'!$A$7:$O$48,2)))</f>
        <v/>
      </c>
      <c r="G43" s="77" t="str">
        <f>IF($E43="","",VLOOKUP($E43,'1MD ELO (2)'!$A$7:$O$48,3))</f>
        <v/>
      </c>
      <c r="H43" s="77"/>
      <c r="I43" s="77" t="str">
        <f>IF($E43="","",VLOOKUP($E43,'1MD ELO (2)'!$A$7:$O$48,4))</f>
        <v/>
      </c>
      <c r="J43" s="351"/>
      <c r="K43" s="300"/>
      <c r="L43" s="358"/>
      <c r="M43" s="300"/>
      <c r="N43" s="304"/>
      <c r="O43" s="352"/>
      <c r="P43" s="62"/>
      <c r="Q43" s="352"/>
      <c r="R43" s="315"/>
      <c r="S43" s="56"/>
    </row>
    <row r="44" spans="1:19" s="5" customFormat="1" ht="9.6" customHeight="1">
      <c r="A44" s="302"/>
      <c r="B44" s="59"/>
      <c r="C44" s="59"/>
      <c r="D44" s="70"/>
      <c r="E44" s="84"/>
      <c r="F44" s="353"/>
      <c r="G44" s="353"/>
      <c r="H44" s="354"/>
      <c r="I44" s="72" t="s">
        <v>173</v>
      </c>
      <c r="J44" s="301"/>
      <c r="K44" s="295" t="str">
        <f>UPPER(IF(OR(J44="a",J44="as"),F43,IF(OR(J44="b",J44="bs"),F45,)))</f>
        <v/>
      </c>
      <c r="L44" s="359"/>
      <c r="M44" s="300"/>
      <c r="N44" s="304"/>
      <c r="O44" s="352"/>
      <c r="P44" s="62"/>
      <c r="Q44" s="352"/>
      <c r="R44" s="315"/>
      <c r="S44" s="56"/>
    </row>
    <row r="45" spans="1:19" s="5" customFormat="1" ht="9.6" customHeight="1">
      <c r="A45" s="302">
        <v>20</v>
      </c>
      <c r="B45" s="47" t="str">
        <f>IF($E45="","",VLOOKUP($E45,'1MD ELO (2)'!$A$7:$O$48,14))</f>
        <v/>
      </c>
      <c r="C45" s="47" t="str">
        <f>IF($E45="","",VLOOKUP($E45,'1MD ELO (2)'!$A$7:$O$48,15))</f>
        <v/>
      </c>
      <c r="D45" s="293" t="str">
        <f>IF($E45="","",VLOOKUP($E45,'1MD ELO (2)'!$A$7:$O$48,5))</f>
        <v/>
      </c>
      <c r="E45" s="48"/>
      <c r="F45" s="77" t="str">
        <f>UPPER(IF($E45="","",VLOOKUP($E45,'1MD ELO (2)'!$A$7:$O$48,2)))</f>
        <v/>
      </c>
      <c r="G45" s="77" t="str">
        <f>IF($E45="","",VLOOKUP($E45,'1MD ELO (2)'!$A$7:$O$48,3))</f>
        <v/>
      </c>
      <c r="H45" s="77"/>
      <c r="I45" s="77" t="str">
        <f>IF($E45="","",VLOOKUP($E45,'1MD ELO (2)'!$A$7:$O$48,4))</f>
        <v/>
      </c>
      <c r="J45" s="360"/>
      <c r="K45" s="300"/>
      <c r="L45" s="300"/>
      <c r="M45" s="300"/>
      <c r="N45" s="304"/>
      <c r="O45" s="352"/>
      <c r="P45" s="62"/>
      <c r="Q45" s="352"/>
      <c r="R45" s="315"/>
      <c r="S45" s="56"/>
    </row>
    <row r="46" spans="1:19" s="5" customFormat="1" ht="9.6" customHeight="1">
      <c r="A46" s="302"/>
      <c r="B46" s="59"/>
      <c r="C46" s="59"/>
      <c r="D46" s="70"/>
      <c r="E46" s="84"/>
      <c r="F46" s="353"/>
      <c r="G46" s="353"/>
      <c r="H46" s="354"/>
      <c r="I46" s="353"/>
      <c r="J46" s="357"/>
      <c r="K46" s="300"/>
      <c r="L46" s="300"/>
      <c r="M46" s="87" t="s">
        <v>173</v>
      </c>
      <c r="N46" s="73"/>
      <c r="O46" s="295" t="str">
        <f>UPPER(IF(OR(N46="a",N46="as"),M42,IF(OR(N46="b",N46="bs"),M50,)))</f>
        <v/>
      </c>
      <c r="P46" s="364"/>
      <c r="Q46" s="352"/>
      <c r="R46" s="315"/>
      <c r="S46" s="56"/>
    </row>
    <row r="47" spans="1:19" s="5" customFormat="1" ht="9.6" customHeight="1">
      <c r="A47" s="302">
        <v>21</v>
      </c>
      <c r="B47" s="47" t="str">
        <f>IF($E47="","",VLOOKUP($E47,'1MD ELO (2)'!$A$7:$O$48,14))</f>
        <v/>
      </c>
      <c r="C47" s="47" t="str">
        <f>IF($E47="","",VLOOKUP($E47,'1MD ELO (2)'!$A$7:$O$48,15))</f>
        <v/>
      </c>
      <c r="D47" s="293" t="str">
        <f>IF($E47="","",VLOOKUP($E47,'1MD ELO (2)'!$A$7:$O$48,5))</f>
        <v/>
      </c>
      <c r="E47" s="48"/>
      <c r="F47" s="77" t="str">
        <f>UPPER(IF($E47="","",VLOOKUP($E47,'1MD ELO (2)'!$A$7:$O$48,2)))</f>
        <v/>
      </c>
      <c r="G47" s="77" t="str">
        <f>IF($E47="","",VLOOKUP($E47,'1MD ELO (2)'!$A$7:$O$48,3))</f>
        <v/>
      </c>
      <c r="H47" s="77"/>
      <c r="I47" s="77" t="str">
        <f>IF($E47="","",VLOOKUP($E47,'1MD ELO (2)'!$A$7:$O$48,4))</f>
        <v/>
      </c>
      <c r="J47" s="361"/>
      <c r="K47" s="300"/>
      <c r="L47" s="300"/>
      <c r="M47" s="300"/>
      <c r="N47" s="304"/>
      <c r="O47" s="300"/>
      <c r="P47" s="315"/>
      <c r="Q47" s="352"/>
      <c r="R47" s="315"/>
      <c r="S47" s="56"/>
    </row>
    <row r="48" spans="1:19" s="5" customFormat="1" ht="9.6" customHeight="1">
      <c r="A48" s="302"/>
      <c r="B48" s="59"/>
      <c r="C48" s="59"/>
      <c r="D48" s="70"/>
      <c r="E48" s="84"/>
      <c r="F48" s="353"/>
      <c r="G48" s="353"/>
      <c r="H48" s="354"/>
      <c r="I48" s="72" t="s">
        <v>173</v>
      </c>
      <c r="J48" s="301"/>
      <c r="K48" s="295" t="str">
        <f>UPPER(IF(OR(J48="a",J48="as"),F47,IF(OR(J48="b",J48="bs"),F49,)))</f>
        <v/>
      </c>
      <c r="L48" s="295"/>
      <c r="M48" s="300"/>
      <c r="N48" s="304"/>
      <c r="O48" s="352"/>
      <c r="P48" s="315"/>
      <c r="Q48" s="352"/>
      <c r="R48" s="315"/>
      <c r="S48" s="56"/>
    </row>
    <row r="49" spans="1:19" s="5" customFormat="1" ht="9.6" customHeight="1">
      <c r="A49" s="302">
        <v>22</v>
      </c>
      <c r="B49" s="47" t="str">
        <f>IF($E49="","",VLOOKUP($E49,'1MD ELO (2)'!$A$7:$O$48,14))</f>
        <v/>
      </c>
      <c r="C49" s="47" t="str">
        <f>IF($E49="","",VLOOKUP($E49,'1MD ELO (2)'!$A$7:$O$48,15))</f>
        <v/>
      </c>
      <c r="D49" s="293" t="str">
        <f>IF($E49="","",VLOOKUP($E49,'1MD ELO (2)'!$A$7:$O$48,5))</f>
        <v/>
      </c>
      <c r="E49" s="48"/>
      <c r="F49" s="77" t="str">
        <f>UPPER(IF($E49="","",VLOOKUP($E49,'1MD ELO (2)'!$A$7:$O$48,2)))</f>
        <v/>
      </c>
      <c r="G49" s="77" t="str">
        <f>IF($E49="","",VLOOKUP($E49,'1MD ELO (2)'!$A$7:$O$48,3))</f>
        <v/>
      </c>
      <c r="H49" s="77"/>
      <c r="I49" s="77" t="str">
        <f>IF($E49="","",VLOOKUP($E49,'1MD ELO (2)'!$A$7:$O$48,4))</f>
        <v/>
      </c>
      <c r="J49" s="355"/>
      <c r="K49" s="300"/>
      <c r="L49" s="356"/>
      <c r="M49" s="300"/>
      <c r="N49" s="304"/>
      <c r="O49" s="352"/>
      <c r="P49" s="315"/>
      <c r="Q49" s="352"/>
      <c r="R49" s="315"/>
      <c r="S49" s="56"/>
    </row>
    <row r="50" spans="1:19" s="5" customFormat="1" ht="9.6" customHeight="1">
      <c r="A50" s="302"/>
      <c r="B50" s="59"/>
      <c r="C50" s="59"/>
      <c r="D50" s="70"/>
      <c r="E50" s="84"/>
      <c r="F50" s="353"/>
      <c r="G50" s="353"/>
      <c r="H50" s="354"/>
      <c r="I50" s="353"/>
      <c r="J50" s="357"/>
      <c r="K50" s="87" t="s">
        <v>173</v>
      </c>
      <c r="L50" s="73"/>
      <c r="M50" s="295" t="str">
        <f>UPPER(IF(OR(L50="a",L50="as"),K48,IF(OR(L50="b",L50="bs"),K52,)))</f>
        <v/>
      </c>
      <c r="N50" s="308"/>
      <c r="O50" s="352"/>
      <c r="P50" s="315"/>
      <c r="Q50" s="352"/>
      <c r="R50" s="315"/>
      <c r="S50" s="56"/>
    </row>
    <row r="51" spans="1:19" s="5" customFormat="1" ht="9.6" customHeight="1">
      <c r="A51" s="302">
        <v>23</v>
      </c>
      <c r="B51" s="47" t="str">
        <f>IF($E51="","",VLOOKUP($E51,'1MD ELO (2)'!$A$7:$O$48,14))</f>
        <v/>
      </c>
      <c r="C51" s="47" t="str">
        <f>IF($E51="","",VLOOKUP($E51,'1MD ELO (2)'!$A$7:$O$48,15))</f>
        <v/>
      </c>
      <c r="D51" s="293" t="str">
        <f>IF($E51="","",VLOOKUP($E51,'1MD ELO (2)'!$A$7:$O$48,5))</f>
        <v/>
      </c>
      <c r="E51" s="48"/>
      <c r="F51" s="77" t="str">
        <f>UPPER(IF($E51="","",VLOOKUP($E51,'1MD ELO (2)'!$A$7:$O$48,2)))</f>
        <v/>
      </c>
      <c r="G51" s="77" t="str">
        <f>IF($E51="","",VLOOKUP($E51,'1MD ELO (2)'!$A$7:$O$48,3))</f>
        <v/>
      </c>
      <c r="H51" s="77"/>
      <c r="I51" s="77" t="str">
        <f>IF($E51="","",VLOOKUP($E51,'1MD ELO (2)'!$A$7:$O$48,4))</f>
        <v/>
      </c>
      <c r="J51" s="351"/>
      <c r="K51" s="300"/>
      <c r="L51" s="358"/>
      <c r="M51" s="300"/>
      <c r="N51" s="297"/>
      <c r="O51" s="352"/>
      <c r="P51" s="315"/>
      <c r="Q51" s="352"/>
      <c r="R51" s="315"/>
      <c r="S51" s="56"/>
    </row>
    <row r="52" spans="1:19" s="5" customFormat="1" ht="9.6" customHeight="1">
      <c r="A52" s="302"/>
      <c r="B52" s="59"/>
      <c r="C52" s="59"/>
      <c r="D52" s="70"/>
      <c r="E52" s="64"/>
      <c r="F52" s="353"/>
      <c r="G52" s="353"/>
      <c r="H52" s="354"/>
      <c r="I52" s="87" t="s">
        <v>173</v>
      </c>
      <c r="J52" s="301"/>
      <c r="K52" s="295" t="str">
        <f>UPPER(IF(OR(J52="a",J52="as"),F51,IF(OR(J52="b",J52="bs"),F53,)))</f>
        <v/>
      </c>
      <c r="L52" s="359"/>
      <c r="M52" s="300"/>
      <c r="N52" s="297"/>
      <c r="O52" s="352"/>
      <c r="P52" s="315"/>
      <c r="Q52" s="352"/>
      <c r="R52" s="315"/>
      <c r="S52" s="56"/>
    </row>
    <row r="53" spans="1:19" s="5" customFormat="1" ht="9.6" customHeight="1">
      <c r="A53" s="292">
        <v>24</v>
      </c>
      <c r="B53" s="47" t="str">
        <f>IF($E53="","",VLOOKUP($E53,'1MD ELO (2)'!$A$7:$O$48,14))</f>
        <v/>
      </c>
      <c r="C53" s="47" t="str">
        <f>IF($E53="","",VLOOKUP($E53,'1MD ELO (2)'!$A$7:$O$48,15))</f>
        <v/>
      </c>
      <c r="D53" s="293" t="str">
        <f>IF($E53="","",VLOOKUP($E53,'1MD ELO (2)'!$A$7:$O$48,5))</f>
        <v/>
      </c>
      <c r="E53" s="48"/>
      <c r="F53" s="50" t="str">
        <f>UPPER(IF($E53="","",VLOOKUP($E53,'1MD ELO (2)'!$A$7:$O$48,2)))</f>
        <v/>
      </c>
      <c r="G53" s="50" t="str">
        <f>IF($E53="","",VLOOKUP($E53,'1MD ELO (2)'!$A$7:$O$48,3))</f>
        <v/>
      </c>
      <c r="H53" s="50"/>
      <c r="I53" s="50" t="str">
        <f>IF($E53="","",VLOOKUP($E53,'1MD ELO (2)'!$A$7:$O$48,4))</f>
        <v/>
      </c>
      <c r="J53" s="360"/>
      <c r="K53" s="300"/>
      <c r="L53" s="300"/>
      <c r="M53" s="300"/>
      <c r="N53" s="297"/>
      <c r="O53" s="352"/>
      <c r="P53" s="315"/>
      <c r="Q53" s="352"/>
      <c r="R53" s="315"/>
      <c r="S53" s="56"/>
    </row>
    <row r="54" spans="1:19" s="5" customFormat="1" ht="9.6" customHeight="1">
      <c r="A54" s="302"/>
      <c r="B54" s="59"/>
      <c r="C54" s="59"/>
      <c r="D54" s="70"/>
      <c r="E54" s="64"/>
      <c r="F54" s="362"/>
      <c r="G54" s="362"/>
      <c r="H54" s="363"/>
      <c r="I54" s="362"/>
      <c r="J54" s="357"/>
      <c r="K54" s="300"/>
      <c r="L54" s="300"/>
      <c r="M54" s="300"/>
      <c r="N54" s="297"/>
      <c r="O54" s="87" t="s">
        <v>173</v>
      </c>
      <c r="P54" s="73"/>
      <c r="Q54" s="295" t="str">
        <f>UPPER(IF(OR(P54="a",P54="as"),O46,IF(OR(P54="b",P54="bs"),O62,)))</f>
        <v/>
      </c>
      <c r="R54" s="365"/>
      <c r="S54" s="56"/>
    </row>
    <row r="55" spans="1:19" s="5" customFormat="1" ht="9.6" customHeight="1">
      <c r="A55" s="292">
        <v>25</v>
      </c>
      <c r="B55" s="47" t="str">
        <f>IF($E55="","",VLOOKUP($E55,'1MD ELO (2)'!$A$7:$O$48,14))</f>
        <v/>
      </c>
      <c r="C55" s="47" t="str">
        <f>IF($E55="","",VLOOKUP($E55,'1MD ELO (2)'!$A$7:$O$48,15))</f>
        <v/>
      </c>
      <c r="D55" s="293" t="str">
        <f>IF($E55="","",VLOOKUP($E55,'1MD ELO (2)'!$A$7:$O$48,5))</f>
        <v/>
      </c>
      <c r="E55" s="48"/>
      <c r="F55" s="50" t="str">
        <f>UPPER(IF($E55="","",VLOOKUP($E55,'1MD ELO (2)'!$A$7:$O$48,2)))</f>
        <v/>
      </c>
      <c r="G55" s="50" t="str">
        <f>IF($E55="","",VLOOKUP($E55,'1MD ELO (2)'!$A$7:$O$48,3))</f>
        <v/>
      </c>
      <c r="H55" s="50"/>
      <c r="I55" s="50" t="str">
        <f>IF($E55="","",VLOOKUP($E55,'1MD ELO (2)'!$A$7:$O$48,4))</f>
        <v/>
      </c>
      <c r="J55" s="351"/>
      <c r="K55" s="300"/>
      <c r="L55" s="300"/>
      <c r="M55" s="300"/>
      <c r="N55" s="297"/>
      <c r="O55" s="352"/>
      <c r="P55" s="315"/>
      <c r="Q55" s="300"/>
      <c r="R55" s="62"/>
      <c r="S55" s="56"/>
    </row>
    <row r="56" spans="1:19" s="5" customFormat="1" ht="9.6" customHeight="1">
      <c r="A56" s="302"/>
      <c r="B56" s="59"/>
      <c r="C56" s="59"/>
      <c r="D56" s="70"/>
      <c r="E56" s="64"/>
      <c r="F56" s="353"/>
      <c r="G56" s="353"/>
      <c r="H56" s="354"/>
      <c r="I56" s="87" t="s">
        <v>173</v>
      </c>
      <c r="J56" s="301"/>
      <c r="K56" s="295" t="str">
        <f>UPPER(IF(OR(J56="a",J56="as"),F55,IF(OR(J56="b",J56="bs"),F57,)))</f>
        <v/>
      </c>
      <c r="L56" s="295"/>
      <c r="M56" s="300"/>
      <c r="N56" s="297"/>
      <c r="O56" s="352"/>
      <c r="P56" s="315"/>
      <c r="Q56" s="352"/>
      <c r="R56" s="62"/>
      <c r="S56" s="56"/>
    </row>
    <row r="57" spans="1:19" s="5" customFormat="1" ht="9.6" customHeight="1">
      <c r="A57" s="302">
        <v>26</v>
      </c>
      <c r="B57" s="47" t="str">
        <f>IF($E57="","",VLOOKUP($E57,'1MD ELO (2)'!$A$7:$O$48,14))</f>
        <v/>
      </c>
      <c r="C57" s="47" t="str">
        <f>IF($E57="","",VLOOKUP($E57,'1MD ELO (2)'!$A$7:$O$48,15))</f>
        <v/>
      </c>
      <c r="D57" s="293" t="str">
        <f>IF($E57="","",VLOOKUP($E57,'1MD ELO (2)'!$A$7:$O$48,5))</f>
        <v/>
      </c>
      <c r="E57" s="48"/>
      <c r="F57" s="77" t="str">
        <f>UPPER(IF($E57="","",VLOOKUP($E57,'1MD ELO (2)'!$A$7:$O$48,2)))</f>
        <v/>
      </c>
      <c r="G57" s="77" t="str">
        <f>IF($E57="","",VLOOKUP($E57,'1MD ELO (2)'!$A$7:$O$48,3))</f>
        <v/>
      </c>
      <c r="H57" s="77"/>
      <c r="I57" s="77" t="str">
        <f>IF($E57="","",VLOOKUP($E57,'1MD ELO (2)'!$A$7:$O$48,4))</f>
        <v/>
      </c>
      <c r="J57" s="355"/>
      <c r="K57" s="300"/>
      <c r="L57" s="356"/>
      <c r="M57" s="300"/>
      <c r="N57" s="297"/>
      <c r="O57" s="352"/>
      <c r="P57" s="315"/>
      <c r="Q57" s="352"/>
      <c r="R57" s="62"/>
      <c r="S57" s="56"/>
    </row>
    <row r="58" spans="1:19" s="5" customFormat="1" ht="9.6" customHeight="1">
      <c r="A58" s="302"/>
      <c r="B58" s="59"/>
      <c r="C58" s="59"/>
      <c r="D58" s="70"/>
      <c r="E58" s="84"/>
      <c r="F58" s="353"/>
      <c r="G58" s="353"/>
      <c r="H58" s="354"/>
      <c r="I58" s="353"/>
      <c r="J58" s="357"/>
      <c r="K58" s="87" t="s">
        <v>173</v>
      </c>
      <c r="L58" s="73"/>
      <c r="M58" s="295" t="str">
        <f>UPPER(IF(OR(L58="a",L58="as"),K56,IF(OR(L58="b",L58="bs"),K60,)))</f>
        <v/>
      </c>
      <c r="N58" s="296"/>
      <c r="O58" s="352"/>
      <c r="P58" s="315"/>
      <c r="Q58" s="352"/>
      <c r="R58" s="62"/>
      <c r="S58" s="56"/>
    </row>
    <row r="59" spans="1:19" s="5" customFormat="1" ht="9.6" customHeight="1">
      <c r="A59" s="302">
        <v>27</v>
      </c>
      <c r="B59" s="47" t="str">
        <f>IF($E59="","",VLOOKUP($E59,'1MD ELO (2)'!$A$7:$O$48,14))</f>
        <v/>
      </c>
      <c r="C59" s="47" t="str">
        <f>IF($E59="","",VLOOKUP($E59,'1MD ELO (2)'!$A$7:$O$48,15))</f>
        <v/>
      </c>
      <c r="D59" s="293" t="str">
        <f>IF($E59="","",VLOOKUP($E59,'1MD ELO (2)'!$A$7:$O$48,5))</f>
        <v/>
      </c>
      <c r="E59" s="48"/>
      <c r="F59" s="77" t="str">
        <f>UPPER(IF($E59="","",VLOOKUP($E59,'1MD ELO (2)'!$A$7:$O$48,2)))</f>
        <v/>
      </c>
      <c r="G59" s="77" t="str">
        <f>IF($E59="","",VLOOKUP($E59,'1MD ELO (2)'!$A$7:$O$48,3))</f>
        <v/>
      </c>
      <c r="H59" s="77"/>
      <c r="I59" s="77" t="str">
        <f>IF($E59="","",VLOOKUP($E59,'1MD ELO (2)'!$A$7:$O$48,4))</f>
        <v/>
      </c>
      <c r="J59" s="351"/>
      <c r="K59" s="300"/>
      <c r="L59" s="358"/>
      <c r="M59" s="300"/>
      <c r="N59" s="304"/>
      <c r="O59" s="352"/>
      <c r="P59" s="315"/>
      <c r="Q59" s="352"/>
      <c r="R59" s="62"/>
      <c r="S59" s="367"/>
    </row>
    <row r="60" spans="1:19" s="5" customFormat="1" ht="9.6" customHeight="1">
      <c r="A60" s="302"/>
      <c r="B60" s="59"/>
      <c r="C60" s="59"/>
      <c r="D60" s="70"/>
      <c r="E60" s="84"/>
      <c r="F60" s="353"/>
      <c r="G60" s="353"/>
      <c r="H60" s="354"/>
      <c r="I60" s="72" t="s">
        <v>173</v>
      </c>
      <c r="J60" s="301"/>
      <c r="K60" s="295" t="str">
        <f>UPPER(IF(OR(J60="a",J60="as"),F59,IF(OR(J60="b",J60="bs"),F61,)))</f>
        <v/>
      </c>
      <c r="L60" s="359"/>
      <c r="M60" s="300"/>
      <c r="N60" s="304"/>
      <c r="O60" s="352"/>
      <c r="P60" s="315"/>
      <c r="Q60" s="352"/>
      <c r="R60" s="62"/>
      <c r="S60" s="56"/>
    </row>
    <row r="61" spans="1:19" s="5" customFormat="1" ht="9.6" customHeight="1">
      <c r="A61" s="302">
        <v>28</v>
      </c>
      <c r="B61" s="47" t="str">
        <f>IF($E61="","",VLOOKUP($E61,'1MD ELO (2)'!$A$7:$O$48,14))</f>
        <v/>
      </c>
      <c r="C61" s="47" t="str">
        <f>IF($E61="","",VLOOKUP($E61,'1MD ELO (2)'!$A$7:$O$48,15))</f>
        <v/>
      </c>
      <c r="D61" s="293" t="str">
        <f>IF($E61="","",VLOOKUP($E61,'1MD ELO (2)'!$A$7:$O$48,5))</f>
        <v/>
      </c>
      <c r="E61" s="48"/>
      <c r="F61" s="77" t="str">
        <f>UPPER(IF($E61="","",VLOOKUP($E61,'1MD ELO (2)'!$A$7:$O$48,2)))</f>
        <v/>
      </c>
      <c r="G61" s="77" t="str">
        <f>IF($E61="","",VLOOKUP($E61,'1MD ELO (2)'!$A$7:$O$48,3))</f>
        <v/>
      </c>
      <c r="H61" s="77"/>
      <c r="I61" s="77" t="str">
        <f>IF($E61="","",VLOOKUP($E61,'1MD ELO (2)'!$A$7:$O$48,4))</f>
        <v/>
      </c>
      <c r="J61" s="360"/>
      <c r="K61" s="300"/>
      <c r="L61" s="300"/>
      <c r="M61" s="300"/>
      <c r="N61" s="304"/>
      <c r="O61" s="352"/>
      <c r="P61" s="315"/>
      <c r="Q61" s="352"/>
      <c r="R61" s="62"/>
      <c r="S61" s="56"/>
    </row>
    <row r="62" spans="1:19" s="5" customFormat="1" ht="9.6" customHeight="1">
      <c r="A62" s="302"/>
      <c r="B62" s="59"/>
      <c r="C62" s="59"/>
      <c r="D62" s="70"/>
      <c r="E62" s="84"/>
      <c r="F62" s="353"/>
      <c r="G62" s="353"/>
      <c r="H62" s="354"/>
      <c r="I62" s="353"/>
      <c r="J62" s="357"/>
      <c r="K62" s="300"/>
      <c r="L62" s="300"/>
      <c r="M62" s="87" t="s">
        <v>173</v>
      </c>
      <c r="N62" s="73"/>
      <c r="O62" s="295" t="str">
        <f>UPPER(IF(OR(N62="a",N62="as"),M58,IF(OR(N62="b",N62="bs"),M66,)))</f>
        <v/>
      </c>
      <c r="P62" s="365"/>
      <c r="Q62" s="352"/>
      <c r="R62" s="62"/>
      <c r="S62" s="56"/>
    </row>
    <row r="63" spans="1:19" s="5" customFormat="1" ht="9.6" customHeight="1">
      <c r="A63" s="302">
        <v>29</v>
      </c>
      <c r="B63" s="47" t="str">
        <f>IF($E63="","",VLOOKUP($E63,'1MD ELO (2)'!$A$7:$O$48,14))</f>
        <v/>
      </c>
      <c r="C63" s="47" t="str">
        <f>IF($E63="","",VLOOKUP($E63,'1MD ELO (2)'!$A$7:$O$48,15))</f>
        <v/>
      </c>
      <c r="D63" s="293" t="str">
        <f>IF($E63="","",VLOOKUP($E63,'1MD ELO (2)'!$A$7:$O$48,5))</f>
        <v/>
      </c>
      <c r="E63" s="48"/>
      <c r="F63" s="77" t="str">
        <f>UPPER(IF($E63="","",VLOOKUP($E63,'1MD ELO (2)'!$A$7:$O$48,2)))</f>
        <v/>
      </c>
      <c r="G63" s="77" t="str">
        <f>IF($E63="","",VLOOKUP($E63,'1MD ELO (2)'!$A$7:$O$48,3))</f>
        <v/>
      </c>
      <c r="H63" s="77"/>
      <c r="I63" s="77" t="str">
        <f>IF($E63="","",VLOOKUP($E63,'1MD ELO (2)'!$A$7:$O$48,4))</f>
        <v/>
      </c>
      <c r="J63" s="361"/>
      <c r="K63" s="300"/>
      <c r="L63" s="300"/>
      <c r="M63" s="300"/>
      <c r="N63" s="304"/>
      <c r="O63" s="300"/>
      <c r="P63" s="297"/>
      <c r="Q63" s="118"/>
      <c r="R63" s="119"/>
      <c r="S63" s="56"/>
    </row>
    <row r="64" spans="1:19" s="5" customFormat="1" ht="9.6" customHeight="1">
      <c r="A64" s="302"/>
      <c r="B64" s="59"/>
      <c r="C64" s="59"/>
      <c r="D64" s="70"/>
      <c r="E64" s="84"/>
      <c r="F64" s="353"/>
      <c r="G64" s="353"/>
      <c r="H64" s="354"/>
      <c r="I64" s="72" t="s">
        <v>173</v>
      </c>
      <c r="J64" s="301"/>
      <c r="K64" s="295" t="str">
        <f>UPPER(IF(OR(J64="a",J64="as"),F63,IF(OR(J64="b",J64="bs"),F65,)))</f>
        <v/>
      </c>
      <c r="L64" s="295"/>
      <c r="M64" s="300"/>
      <c r="N64" s="304"/>
      <c r="O64" s="297"/>
      <c r="P64" s="297"/>
      <c r="Q64" s="118"/>
      <c r="R64" s="119"/>
      <c r="S64" s="56"/>
    </row>
    <row r="65" spans="1:19" s="5" customFormat="1" ht="9.6" customHeight="1">
      <c r="A65" s="302">
        <v>30</v>
      </c>
      <c r="B65" s="47" t="str">
        <f>IF($E65="","",VLOOKUP($E65,'1MD ELO (2)'!$A$7:$O$48,14))</f>
        <v/>
      </c>
      <c r="C65" s="47" t="str">
        <f>IF($E65="","",VLOOKUP($E65,'1MD ELO (2)'!$A$7:$O$48,15))</f>
        <v/>
      </c>
      <c r="D65" s="293" t="str">
        <f>IF($E65="","",VLOOKUP($E65,'1MD ELO (2)'!$A$7:$O$48,5))</f>
        <v/>
      </c>
      <c r="E65" s="48"/>
      <c r="F65" s="77" t="str">
        <f>UPPER(IF($E65="","",VLOOKUP($E65,'1MD ELO (2)'!$A$7:$O$48,2)))</f>
        <v/>
      </c>
      <c r="G65" s="77" t="str">
        <f>IF($E65="","",VLOOKUP($E65,'1MD ELO (2)'!$A$7:$O$48,3))</f>
        <v/>
      </c>
      <c r="H65" s="77"/>
      <c r="I65" s="77" t="str">
        <f>IF($E65="","",VLOOKUP($E65,'1MD ELO (2)'!$A$7:$O$48,4))</f>
        <v/>
      </c>
      <c r="J65" s="355"/>
      <c r="K65" s="300"/>
      <c r="L65" s="356"/>
      <c r="M65" s="300"/>
      <c r="N65" s="304"/>
      <c r="O65" s="297"/>
      <c r="P65" s="297"/>
      <c r="Q65" s="118"/>
      <c r="R65" s="119"/>
      <c r="S65" s="56"/>
    </row>
    <row r="66" spans="1:19" s="5" customFormat="1" ht="9.6" customHeight="1">
      <c r="A66" s="302"/>
      <c r="B66" s="59"/>
      <c r="C66" s="59"/>
      <c r="D66" s="70"/>
      <c r="E66" s="84"/>
      <c r="F66" s="353"/>
      <c r="G66" s="353"/>
      <c r="H66" s="354"/>
      <c r="I66" s="353"/>
      <c r="J66" s="357"/>
      <c r="K66" s="87" t="s">
        <v>173</v>
      </c>
      <c r="L66" s="73"/>
      <c r="M66" s="295" t="str">
        <f>UPPER(IF(OR(L66="a",L66="as"),K64,IF(OR(L66="b",L66="bs"),K68,)))</f>
        <v/>
      </c>
      <c r="N66" s="308"/>
      <c r="O66" s="297"/>
      <c r="P66" s="297"/>
      <c r="Q66" s="118"/>
      <c r="R66" s="119"/>
      <c r="S66" s="56"/>
    </row>
    <row r="67" spans="1:19" s="5" customFormat="1" ht="9.6" customHeight="1">
      <c r="A67" s="302">
        <v>31</v>
      </c>
      <c r="B67" s="47" t="str">
        <f>IF($E67="","",VLOOKUP($E67,'1MD ELO (2)'!$A$7:$O$48,14))</f>
        <v/>
      </c>
      <c r="C67" s="47" t="str">
        <f>IF($E67="","",VLOOKUP($E67,'1MD ELO (2)'!$A$7:$O$48,15))</f>
        <v/>
      </c>
      <c r="D67" s="293" t="str">
        <f>IF($E67="","",VLOOKUP($E67,'1MD ELO (2)'!$A$7:$O$48,5))</f>
        <v/>
      </c>
      <c r="E67" s="48"/>
      <c r="F67" s="77" t="str">
        <f>UPPER(IF($E67="","",VLOOKUP($E67,'1MD ELO (2)'!$A$7:$O$48,2)))</f>
        <v/>
      </c>
      <c r="G67" s="77" t="str">
        <f>IF($E67="","",VLOOKUP($E67,'1MD ELO (2)'!$A$7:$O$48,3))</f>
        <v/>
      </c>
      <c r="H67" s="77"/>
      <c r="I67" s="77" t="str">
        <f>IF($E67="","",VLOOKUP($E67,'1MD ELO (2)'!$A$7:$O$48,4))</f>
        <v/>
      </c>
      <c r="J67" s="351"/>
      <c r="K67" s="300"/>
      <c r="L67" s="358"/>
      <c r="M67" s="300"/>
      <c r="N67" s="297"/>
      <c r="O67" s="297"/>
      <c r="P67" s="297"/>
      <c r="Q67" s="118"/>
      <c r="R67" s="119"/>
      <c r="S67" s="56"/>
    </row>
    <row r="68" spans="1:19" s="5" customFormat="1" ht="9.6" customHeight="1">
      <c r="A68" s="302"/>
      <c r="B68" s="59"/>
      <c r="C68" s="59"/>
      <c r="D68" s="70"/>
      <c r="E68" s="64"/>
      <c r="F68" s="353"/>
      <c r="G68" s="353"/>
      <c r="H68" s="354"/>
      <c r="I68" s="87" t="s">
        <v>173</v>
      </c>
      <c r="J68" s="301"/>
      <c r="K68" s="295" t="str">
        <f>UPPER(IF(OR(J68="a",J68="as"),F67,IF(OR(J68="b",J68="bs"),F69,)))</f>
        <v/>
      </c>
      <c r="L68" s="359"/>
      <c r="M68" s="300"/>
      <c r="N68" s="297"/>
      <c r="O68" s="297"/>
      <c r="P68" s="297"/>
      <c r="Q68" s="118"/>
      <c r="R68" s="119"/>
      <c r="S68" s="56"/>
    </row>
    <row r="69" spans="1:19" s="5" customFormat="1" ht="9.6" customHeight="1">
      <c r="A69" s="292">
        <v>32</v>
      </c>
      <c r="B69" s="47" t="str">
        <f>IF($E69="","",VLOOKUP($E69,'1MD ELO (2)'!$A$7:$O$48,14))</f>
        <v/>
      </c>
      <c r="C69" s="47" t="str">
        <f>IF($E69="","",VLOOKUP($E69,'1MD ELO (2)'!$A$7:$O$48,15))</f>
        <v/>
      </c>
      <c r="D69" s="293" t="str">
        <f>IF($E69="","",VLOOKUP($E69,'1MD ELO (2)'!$A$7:$O$48,5))</f>
        <v/>
      </c>
      <c r="E69" s="48"/>
      <c r="F69" s="50" t="str">
        <f>UPPER(IF($E69="","",VLOOKUP($E69,'1MD ELO (2)'!$A$7:$O$48,2)))</f>
        <v/>
      </c>
      <c r="G69" s="50" t="str">
        <f>IF($E69="","",VLOOKUP($E69,'1MD ELO (2)'!$A$7:$O$48,3))</f>
        <v/>
      </c>
      <c r="H69" s="50"/>
      <c r="I69" s="50" t="str">
        <f>IF($E69="","",VLOOKUP($E69,'1MD ELO (2)'!$A$7:$O$48,4))</f>
        <v/>
      </c>
      <c r="J69" s="360"/>
      <c r="K69" s="300"/>
      <c r="L69" s="300"/>
      <c r="M69" s="300"/>
      <c r="N69" s="300"/>
      <c r="O69" s="352"/>
      <c r="P69" s="62"/>
      <c r="Q69" s="118"/>
      <c r="R69" s="119"/>
      <c r="S69" s="56"/>
    </row>
    <row r="70" spans="1:19" s="5" customFormat="1" ht="6.75" customHeight="1">
      <c r="A70" s="368"/>
      <c r="B70" s="368"/>
      <c r="C70" s="368"/>
      <c r="D70" s="368"/>
      <c r="E70" s="368"/>
      <c r="F70" s="369"/>
      <c r="G70" s="369"/>
      <c r="H70" s="369"/>
      <c r="I70" s="369"/>
      <c r="J70" s="370"/>
      <c r="K70" s="121"/>
      <c r="L70" s="122"/>
      <c r="M70" s="121"/>
      <c r="N70" s="122"/>
      <c r="O70" s="121"/>
      <c r="P70" s="122"/>
      <c r="Q70" s="121"/>
      <c r="R70" s="122"/>
      <c r="S70" s="56"/>
    </row>
    <row r="71" spans="1:19" s="6" customFormat="1" ht="10.5" customHeight="1">
      <c r="A71" s="125" t="s">
        <v>112</v>
      </c>
      <c r="B71" s="126"/>
      <c r="C71" s="126"/>
      <c r="D71" s="330"/>
      <c r="E71" s="128" t="s">
        <v>140</v>
      </c>
      <c r="F71" s="129" t="s">
        <v>141</v>
      </c>
      <c r="G71" s="128"/>
      <c r="H71" s="371"/>
      <c r="I71" s="372"/>
      <c r="J71" s="128" t="s">
        <v>140</v>
      </c>
      <c r="K71" s="129" t="s">
        <v>142</v>
      </c>
      <c r="L71" s="131"/>
      <c r="M71" s="129" t="s">
        <v>143</v>
      </c>
      <c r="N71" s="132"/>
      <c r="O71" s="133" t="s">
        <v>144</v>
      </c>
      <c r="P71" s="133"/>
      <c r="Q71" s="134"/>
      <c r="R71" s="135"/>
    </row>
    <row r="72" spans="1:19" s="6" customFormat="1" ht="9" customHeight="1">
      <c r="A72" s="334" t="s">
        <v>145</v>
      </c>
      <c r="B72" s="335"/>
      <c r="C72" s="336"/>
      <c r="D72" s="337"/>
      <c r="E72" s="139">
        <v>1</v>
      </c>
      <c r="F72" s="140" t="str">
        <f>IF(E72&gt;$R$79,,UPPER(VLOOKUP(E72,'1MD ELO (2)'!$A$7:$Q$134,2)))</f>
        <v/>
      </c>
      <c r="G72" s="373"/>
      <c r="H72" s="140"/>
      <c r="I72" s="339"/>
      <c r="J72" s="340" t="s">
        <v>146</v>
      </c>
      <c r="K72" s="137"/>
      <c r="L72" s="144"/>
      <c r="M72" s="137"/>
      <c r="N72" s="145"/>
      <c r="O72" s="146" t="s">
        <v>147</v>
      </c>
      <c r="P72" s="147"/>
      <c r="Q72" s="147"/>
      <c r="R72" s="148"/>
    </row>
    <row r="73" spans="1:19" s="6" customFormat="1" ht="9" customHeight="1">
      <c r="A73" s="149" t="s">
        <v>148</v>
      </c>
      <c r="B73" s="150"/>
      <c r="C73" s="341"/>
      <c r="D73" s="151"/>
      <c r="E73" s="139">
        <v>2</v>
      </c>
      <c r="F73" s="140" t="str">
        <f>IF(E73&gt;$R$79,,UPPER(VLOOKUP(E73,'1MD ELO (2)'!$A$7:$Q$134,2)))</f>
        <v/>
      </c>
      <c r="G73" s="373"/>
      <c r="H73" s="140"/>
      <c r="I73" s="339"/>
      <c r="J73" s="340" t="s">
        <v>149</v>
      </c>
      <c r="K73" s="137"/>
      <c r="L73" s="144"/>
      <c r="M73" s="137"/>
      <c r="N73" s="145"/>
      <c r="O73" s="342"/>
      <c r="P73" s="152"/>
      <c r="Q73" s="150"/>
      <c r="R73" s="153"/>
    </row>
    <row r="74" spans="1:19" s="6" customFormat="1" ht="9" customHeight="1">
      <c r="A74" s="154"/>
      <c r="B74" s="155"/>
      <c r="C74" s="343"/>
      <c r="D74" s="156"/>
      <c r="E74" s="139">
        <v>3</v>
      </c>
      <c r="F74" s="140" t="str">
        <f>IF(E74&gt;$R$79,,UPPER(VLOOKUP(E74,'1MD ELO (2)'!$A$7:$Q$134,2)))</f>
        <v/>
      </c>
      <c r="G74" s="373"/>
      <c r="H74" s="140"/>
      <c r="I74" s="339"/>
      <c r="J74" s="340" t="s">
        <v>150</v>
      </c>
      <c r="K74" s="137"/>
      <c r="L74" s="144"/>
      <c r="M74" s="137"/>
      <c r="N74" s="145"/>
      <c r="O74" s="146" t="s">
        <v>151</v>
      </c>
      <c r="P74" s="147"/>
      <c r="Q74" s="147"/>
      <c r="R74" s="148"/>
    </row>
    <row r="75" spans="1:19" s="6" customFormat="1" ht="9" customHeight="1">
      <c r="A75" s="157"/>
      <c r="B75" s="158"/>
      <c r="C75" s="158"/>
      <c r="D75" s="159"/>
      <c r="E75" s="139">
        <v>4</v>
      </c>
      <c r="F75" s="140" t="str">
        <f>IF(E75&gt;$R$79,,UPPER(VLOOKUP(E75,'1MD ELO (2)'!$A$7:$Q$134,2)))</f>
        <v/>
      </c>
      <c r="G75" s="373"/>
      <c r="H75" s="140"/>
      <c r="I75" s="339"/>
      <c r="J75" s="340" t="s">
        <v>152</v>
      </c>
      <c r="K75" s="137"/>
      <c r="L75" s="144"/>
      <c r="M75" s="137"/>
      <c r="N75" s="145"/>
      <c r="O75" s="137"/>
      <c r="P75" s="144"/>
      <c r="Q75" s="137"/>
      <c r="R75" s="145"/>
    </row>
    <row r="76" spans="1:19" s="6" customFormat="1" ht="9" customHeight="1">
      <c r="A76" s="160"/>
      <c r="B76" s="161"/>
      <c r="C76" s="161"/>
      <c r="D76" s="344"/>
      <c r="E76" s="139">
        <v>5</v>
      </c>
      <c r="F76" s="140" t="str">
        <f>IF(E76&gt;$R$79,,UPPER(VLOOKUP(E76,'1MD ELO (2)'!$A$7:$Q$134,2)))</f>
        <v/>
      </c>
      <c r="G76" s="373"/>
      <c r="H76" s="140"/>
      <c r="I76" s="339"/>
      <c r="J76" s="340" t="s">
        <v>153</v>
      </c>
      <c r="K76" s="137"/>
      <c r="L76" s="144"/>
      <c r="M76" s="137"/>
      <c r="N76" s="145"/>
      <c r="O76" s="150"/>
      <c r="P76" s="152"/>
      <c r="Q76" s="150"/>
      <c r="R76" s="153"/>
    </row>
    <row r="77" spans="1:19" s="6" customFormat="1" ht="9" customHeight="1">
      <c r="A77" s="163"/>
      <c r="B77" s="164"/>
      <c r="C77" s="158"/>
      <c r="D77" s="159"/>
      <c r="E77" s="139">
        <v>6</v>
      </c>
      <c r="F77" s="140" t="str">
        <f>IF(E77&gt;$R$79,,UPPER(VLOOKUP(E77,'1MD ELO (2)'!$A$7:$Q$134,2)))</f>
        <v/>
      </c>
      <c r="G77" s="373"/>
      <c r="H77" s="140"/>
      <c r="I77" s="339"/>
      <c r="J77" s="340" t="s">
        <v>154</v>
      </c>
      <c r="K77" s="137"/>
      <c r="L77" s="144"/>
      <c r="M77" s="137"/>
      <c r="N77" s="145"/>
      <c r="O77" s="146" t="s">
        <v>155</v>
      </c>
      <c r="P77" s="147"/>
      <c r="Q77" s="147"/>
      <c r="R77" s="148"/>
    </row>
    <row r="78" spans="1:19" s="6" customFormat="1" ht="9" customHeight="1">
      <c r="A78" s="163"/>
      <c r="B78" s="164"/>
      <c r="C78" s="36"/>
      <c r="D78" s="165"/>
      <c r="E78" s="139">
        <v>7</v>
      </c>
      <c r="F78" s="140" t="str">
        <f>IF(E78&gt;$R$79,,UPPER(VLOOKUP(E78,'1MD ELO (2)'!$A$7:$Q$134,2)))</f>
        <v/>
      </c>
      <c r="G78" s="373"/>
      <c r="H78" s="140"/>
      <c r="I78" s="339"/>
      <c r="J78" s="340" t="s">
        <v>156</v>
      </c>
      <c r="K78" s="137"/>
      <c r="L78" s="144"/>
      <c r="M78" s="137"/>
      <c r="N78" s="145"/>
      <c r="O78" s="137"/>
      <c r="P78" s="144"/>
      <c r="Q78" s="137"/>
      <c r="R78" s="145"/>
    </row>
    <row r="79" spans="1:19" s="6" customFormat="1" ht="9" customHeight="1">
      <c r="A79" s="166"/>
      <c r="B79" s="167"/>
      <c r="C79" s="200"/>
      <c r="D79" s="168"/>
      <c r="E79" s="169">
        <v>8</v>
      </c>
      <c r="F79" s="171" t="str">
        <f>IF(E79&gt;$R$79,,UPPER(VLOOKUP(E79,'1MD ELO (2)'!$A$7:$Q$134,2)))</f>
        <v/>
      </c>
      <c r="G79" s="374"/>
      <c r="H79" s="171"/>
      <c r="I79" s="346"/>
      <c r="J79" s="347" t="s">
        <v>157</v>
      </c>
      <c r="K79" s="150"/>
      <c r="L79" s="152"/>
      <c r="M79" s="150"/>
      <c r="N79" s="153"/>
      <c r="O79" s="150">
        <f>R4</f>
        <v>0</v>
      </c>
      <c r="P79" s="152"/>
      <c r="Q79" s="150"/>
      <c r="R79" s="348">
        <f>MIN(8,'1MD ELO (2)'!Q5)</f>
        <v>8</v>
      </c>
    </row>
  </sheetData>
  <mergeCells count="2">
    <mergeCell ref="A4:C4"/>
    <mergeCell ref="Q41:R41"/>
  </mergeCells>
  <conditionalFormatting sqref="Q38">
    <cfRule type="expression" dxfId="204" priority="2" stopIfTrue="1">
      <formula>P39="as"</formula>
    </cfRule>
    <cfRule type="expression" dxfId="203" priority="3" stopIfTrue="1">
      <formula>P39="bs"</formula>
    </cfRule>
  </conditionalFormatting>
  <dataValidations count="2">
    <dataValidation type="list" allowBlank="1" showInputMessage="1" sqref="I8 K10 I12 M14 I16 K18 I20 I24 K26 I28 M30 I32 K34 I36 I40 K42 I44 M46 I48 K50 I52 I56 K58 I60 M62 I64 K66 I68" xr:uid="{00000000-0002-0000-2400-000000000000}">
      <formula1>$U$7:$U$16</formula1>
    </dataValidation>
    <dataValidation type="list" allowBlank="1" showInputMessage="1" sqref="O22 O39 O54" xr:uid="{00000000-0002-0000-2400-000001000000}">
      <formula1>$V$8:$V$17</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331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5331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7">
    <tabColor indexed="11"/>
    <pageSetUpPr fitToPage="1"/>
  </sheetPr>
  <dimension ref="A1:AK82"/>
  <sheetViews>
    <sheetView showGridLines="0" showZeros="0" workbookViewId="0">
      <selection activeCell="D27" sqref="D27"/>
    </sheetView>
  </sheetViews>
  <sheetFormatPr defaultColWidth="9" defaultRowHeight="13.2"/>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33203125" customWidth="1"/>
    <col min="21" max="21" width="11.44140625" hidden="1" customWidth="1"/>
    <col min="25" max="34" width="9.109375" hidden="1" customWidth="1"/>
  </cols>
  <sheetData>
    <row r="1" spans="1:37" s="1" customFormat="1" ht="21.75" customHeight="1">
      <c r="A1" s="9" t="str">
        <f>Altalanos!$A$6</f>
        <v>Bács-Kiskun megyei Tenisz Diákolimpia</v>
      </c>
      <c r="B1" s="9"/>
      <c r="C1" s="265"/>
      <c r="D1" s="265"/>
      <c r="E1" s="265"/>
      <c r="F1" s="265"/>
      <c r="G1" s="265"/>
      <c r="H1" s="265"/>
      <c r="I1" s="266"/>
      <c r="J1" s="267"/>
      <c r="K1" s="268"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Altalanos!$B$8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273</v>
      </c>
      <c r="N5" s="280"/>
      <c r="O5" s="196" t="s">
        <v>271</v>
      </c>
      <c r="P5" s="280"/>
      <c r="Q5" s="196" t="s">
        <v>235</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3"/>
      <c r="C6" s="284"/>
      <c r="D6" s="284"/>
      <c r="E6" s="283"/>
      <c r="F6" s="41" t="str">
        <f>IF(Y3="","",CONCATENATE(AH1," pont"))</f>
        <v/>
      </c>
      <c r="G6" s="285"/>
      <c r="H6" s="286"/>
      <c r="I6" s="285"/>
      <c r="J6" s="287"/>
      <c r="K6" s="284" t="str">
        <f>IF(Y3="","",CONCATENATE(AG1," pont"))</f>
        <v/>
      </c>
      <c r="L6" s="287"/>
      <c r="M6" s="284" t="str">
        <f>IF(Y3="","",CONCATENATE(AF1," pont"))</f>
        <v/>
      </c>
      <c r="N6" s="287"/>
      <c r="O6" s="284" t="str">
        <f>IF(Y3="","",CONCATENATE(AE1," pont"))</f>
        <v/>
      </c>
      <c r="P6" s="287"/>
      <c r="Q6" s="284" t="str">
        <f>IF(Y3="","",CONCATENATE(AD1," pont"))</f>
        <v/>
      </c>
      <c r="R6" s="288"/>
      <c r="Y6" s="289"/>
      <c r="Z6" s="289"/>
      <c r="AA6" s="289" t="s">
        <v>121</v>
      </c>
      <c r="AB6" s="290">
        <v>150</v>
      </c>
      <c r="AC6" s="290">
        <v>120</v>
      </c>
      <c r="AD6" s="290">
        <v>90</v>
      </c>
      <c r="AE6" s="290">
        <v>60</v>
      </c>
      <c r="AF6" s="290">
        <v>40</v>
      </c>
      <c r="AG6" s="290">
        <v>25</v>
      </c>
      <c r="AH6" s="290">
        <v>10</v>
      </c>
      <c r="AI6" s="291"/>
      <c r="AJ6" s="291"/>
      <c r="AK6" s="291"/>
    </row>
    <row r="7" spans="1:37" s="5" customFormat="1" ht="9" customHeight="1">
      <c r="A7" s="292" t="s">
        <v>146</v>
      </c>
      <c r="B7" s="47" t="str">
        <f>IF($E7="","",VLOOKUP($E7,'1MD ELO (2)'!$A$7:$O$80,14))</f>
        <v/>
      </c>
      <c r="C7" s="47" t="str">
        <f>IF($E7="","",VLOOKUP($E7,'1MD ELO (2)'!$A$7:$O$80,15))</f>
        <v/>
      </c>
      <c r="D7" s="293" t="str">
        <f>IF($E7="","",VLOOKUP($E7,'1MD ELO (2)'!$A$7:$O$80,5))</f>
        <v/>
      </c>
      <c r="E7" s="48"/>
      <c r="F7" s="50" t="str">
        <f>UPPER(IF($E7="","",VLOOKUP($E7,'1MD ELO (2)'!$A$7:$O$80,2)))</f>
        <v/>
      </c>
      <c r="G7" s="50" t="str">
        <f>IF($E7="","",VLOOKUP($E7,'1MD ELO (2)'!$A$7:$O$80,3))</f>
        <v/>
      </c>
      <c r="H7" s="50"/>
      <c r="I7" s="50" t="str">
        <f>IF($E7="","",VLOOKUP($E7,'1MD ELO (2)'!$A$7:$O$80,4))</f>
        <v/>
      </c>
      <c r="J7" s="294"/>
      <c r="K7" s="295" t="str">
        <f>UPPER(IF(OR(J8="a",J8="as"),F7,IF(OR(J8="b",J8="bs"),F8,)))</f>
        <v/>
      </c>
      <c r="L7" s="296"/>
      <c r="M7" s="297"/>
      <c r="N7" s="297"/>
      <c r="O7" s="297"/>
      <c r="P7" s="297"/>
      <c r="Q7" s="297"/>
      <c r="R7" s="297"/>
      <c r="S7" s="56"/>
      <c r="U7" s="57" t="e">
        <f>#REF!</f>
        <v>#REF!</v>
      </c>
      <c r="Y7" s="275"/>
      <c r="Z7" s="275"/>
      <c r="AA7" s="275" t="s">
        <v>122</v>
      </c>
      <c r="AB7" s="276">
        <v>120</v>
      </c>
      <c r="AC7" s="276">
        <v>90</v>
      </c>
      <c r="AD7" s="276">
        <v>60</v>
      </c>
      <c r="AE7" s="276">
        <v>40</v>
      </c>
      <c r="AF7" s="276">
        <v>25</v>
      </c>
      <c r="AG7" s="276">
        <v>10</v>
      </c>
      <c r="AH7" s="276">
        <v>5</v>
      </c>
      <c r="AI7"/>
      <c r="AJ7"/>
      <c r="AK7"/>
    </row>
    <row r="8" spans="1:37" s="5" customFormat="1" ht="9" customHeight="1">
      <c r="A8" s="298" t="s">
        <v>149</v>
      </c>
      <c r="B8" s="47" t="str">
        <f>IF($E8="","",VLOOKUP($E8,'1MD ELO (2)'!$A$7:$O$80,14))</f>
        <v/>
      </c>
      <c r="C8" s="47" t="str">
        <f>IF($E8="","",VLOOKUP($E8,'1MD ELO (2)'!$A$7:$O$80,15))</f>
        <v/>
      </c>
      <c r="D8" s="293" t="str">
        <f>IF($E8="","",VLOOKUP($E8,'1MD ELO (2)'!$A$7:$O$80,5))</f>
        <v/>
      </c>
      <c r="E8" s="48"/>
      <c r="F8" s="77" t="str">
        <f>UPPER(IF($E8="","",VLOOKUP($E8,'1MD ELO (2)'!$A$7:$O$80,2)))</f>
        <v/>
      </c>
      <c r="G8" s="77" t="str">
        <f>IF($E8="","",VLOOKUP($E8,'1MD ELO (2)'!$A$7:$O$80,3))</f>
        <v/>
      </c>
      <c r="H8" s="77"/>
      <c r="I8" s="77" t="str">
        <f>IF($E8="","",VLOOKUP($E8,'1MD ELO (2)'!$A$7:$O$80,4))</f>
        <v/>
      </c>
      <c r="J8" s="299"/>
      <c r="K8" s="300"/>
      <c r="L8" s="301"/>
      <c r="M8" s="295" t="str">
        <f>UPPER(IF(OR(L8="a",L8="as"),K7,IF(OR(L8="b",L8="bs"),K9,)))</f>
        <v/>
      </c>
      <c r="N8" s="296"/>
      <c r="O8" s="297"/>
      <c r="P8" s="297"/>
      <c r="Q8" s="297"/>
      <c r="R8" s="297"/>
      <c r="S8" s="56"/>
      <c r="U8" s="63" t="e">
        <f>#REF!</f>
        <v>#REF!</v>
      </c>
      <c r="Y8" s="275"/>
      <c r="Z8" s="275"/>
      <c r="AA8" s="275" t="s">
        <v>126</v>
      </c>
      <c r="AB8" s="276">
        <v>90</v>
      </c>
      <c r="AC8" s="276">
        <v>60</v>
      </c>
      <c r="AD8" s="276">
        <v>40</v>
      </c>
      <c r="AE8" s="276">
        <v>25</v>
      </c>
      <c r="AF8" s="276">
        <v>10</v>
      </c>
      <c r="AG8" s="276">
        <v>5</v>
      </c>
      <c r="AH8" s="276">
        <v>2</v>
      </c>
      <c r="AI8"/>
      <c r="AJ8"/>
      <c r="AK8"/>
    </row>
    <row r="9" spans="1:37" s="5" customFormat="1" ht="9" customHeight="1">
      <c r="A9" s="302" t="s">
        <v>150</v>
      </c>
      <c r="B9" s="47" t="str">
        <f>IF($E9="","",VLOOKUP($E9,'1MD ELO (2)'!$A$7:$O$80,14))</f>
        <v/>
      </c>
      <c r="C9" s="47" t="str">
        <f>IF($E9="","",VLOOKUP($E9,'1MD ELO (2)'!$A$7:$O$80,15))</f>
        <v/>
      </c>
      <c r="D9" s="293" t="str">
        <f>IF($E9="","",VLOOKUP($E9,'1MD ELO (2)'!$A$7:$O$80,5))</f>
        <v/>
      </c>
      <c r="E9" s="48"/>
      <c r="F9" s="77" t="str">
        <f>UPPER(IF($E9="","",VLOOKUP($E9,'1MD ELO (2)'!$A$7:$O$80,2)))</f>
        <v/>
      </c>
      <c r="G9" s="77" t="str">
        <f>IF($E9="","",VLOOKUP($E9,'1MD ELO (2)'!$A$7:$O$80,3))</f>
        <v/>
      </c>
      <c r="H9" s="77"/>
      <c r="I9" s="77" t="str">
        <f>IF($E9="","",VLOOKUP($E9,'1MD ELO (2)'!$A$7:$O$80,4))</f>
        <v/>
      </c>
      <c r="J9" s="294"/>
      <c r="K9" s="295" t="str">
        <f>UPPER(IF(OR(J10="a",J10="as"),F9,IF(OR(J10="b",J10="bs"),F10,)))</f>
        <v/>
      </c>
      <c r="L9" s="303"/>
      <c r="M9" s="300"/>
      <c r="N9" s="304"/>
      <c r="O9" s="297"/>
      <c r="P9" s="297"/>
      <c r="Q9" s="297"/>
      <c r="R9" s="297"/>
      <c r="S9" s="56"/>
      <c r="U9" s="63" t="e">
        <f>#REF!</f>
        <v>#REF!</v>
      </c>
      <c r="Y9" s="275"/>
      <c r="Z9" s="275"/>
      <c r="AA9" s="275" t="s">
        <v>127</v>
      </c>
      <c r="AB9" s="276">
        <v>60</v>
      </c>
      <c r="AC9" s="276">
        <v>40</v>
      </c>
      <c r="AD9" s="276">
        <v>25</v>
      </c>
      <c r="AE9" s="276">
        <v>10</v>
      </c>
      <c r="AF9" s="276">
        <v>5</v>
      </c>
      <c r="AG9" s="276">
        <v>2</v>
      </c>
      <c r="AH9" s="276">
        <v>1</v>
      </c>
      <c r="AI9"/>
      <c r="AJ9"/>
      <c r="AK9"/>
    </row>
    <row r="10" spans="1:37" s="5" customFormat="1" ht="9" customHeight="1">
      <c r="A10" s="302" t="s">
        <v>152</v>
      </c>
      <c r="B10" s="47" t="str">
        <f>IF($E10="","",VLOOKUP($E10,'1MD ELO (2)'!$A$7:$O$80,14))</f>
        <v/>
      </c>
      <c r="C10" s="47" t="str">
        <f>IF($E10="","",VLOOKUP($E10,'1MD ELO (2)'!$A$7:$O$80,15))</f>
        <v/>
      </c>
      <c r="D10" s="293" t="str">
        <f>IF($E10="","",VLOOKUP($E10,'1MD ELO (2)'!$A$7:$O$80,5))</f>
        <v/>
      </c>
      <c r="E10" s="48"/>
      <c r="F10" s="77" t="str">
        <f>UPPER(IF($E10="","",VLOOKUP($E10,'1MD ELO (2)'!$A$7:$O$80,2)))</f>
        <v/>
      </c>
      <c r="G10" s="77" t="str">
        <f>IF($E10="","",VLOOKUP($E10,'1MD ELO (2)'!$A$7:$O$80,3))</f>
        <v/>
      </c>
      <c r="H10" s="77"/>
      <c r="I10" s="77" t="str">
        <f>IF($E10="","",VLOOKUP($E10,'1MD ELO (2)'!$A$7:$O$80,4))</f>
        <v/>
      </c>
      <c r="J10" s="299"/>
      <c r="K10" s="300"/>
      <c r="L10" s="297"/>
      <c r="M10" s="87" t="s">
        <v>173</v>
      </c>
      <c r="N10" s="73"/>
      <c r="O10" s="295" t="str">
        <f>UPPER(IF(OR(N10="a",N10="as"),M8,IF(OR(N10="b",N10="bs"),M12,)))</f>
        <v/>
      </c>
      <c r="P10" s="296"/>
      <c r="Q10" s="297"/>
      <c r="R10" s="297"/>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t="s">
        <v>153</v>
      </c>
      <c r="B11" s="47" t="str">
        <f>IF($E11="","",VLOOKUP($E11,'1MD ELO (2)'!$A$7:$O$80,14))</f>
        <v/>
      </c>
      <c r="C11" s="47" t="str">
        <f>IF($E11="","",VLOOKUP($E11,'1MD ELO (2)'!$A$7:$O$80,15))</f>
        <v/>
      </c>
      <c r="D11" s="293" t="str">
        <f>IF($E11="","",VLOOKUP($E11,'1MD ELO (2)'!$A$7:$O$80,5))</f>
        <v/>
      </c>
      <c r="E11" s="48"/>
      <c r="F11" s="77" t="str">
        <f>UPPER(IF($E11="","",VLOOKUP($E11,'1MD ELO (2)'!$A$7:$O$80,2)))</f>
        <v/>
      </c>
      <c r="G11" s="77" t="str">
        <f>IF($E11="","",VLOOKUP($E11,'1MD ELO (2)'!$A$7:$O$80,3))</f>
        <v/>
      </c>
      <c r="H11" s="77"/>
      <c r="I11" s="77" t="str">
        <f>IF($E11="","",VLOOKUP($E11,'1MD ELO (2)'!$A$7:$O$80,4))</f>
        <v/>
      </c>
      <c r="J11" s="294"/>
      <c r="K11" s="295" t="str">
        <f>UPPER(IF(OR(J12="a",J12="as"),F11,IF(OR(J12="b",J12="bs"),F12,)))</f>
        <v/>
      </c>
      <c r="L11" s="296"/>
      <c r="M11" s="305"/>
      <c r="N11" s="306"/>
      <c r="O11" s="300"/>
      <c r="P11" s="304"/>
      <c r="Q11" s="300"/>
      <c r="R11" s="297"/>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t="s">
        <v>154</v>
      </c>
      <c r="B12" s="47" t="str">
        <f>IF($E12="","",VLOOKUP($E12,'1MD ELO (2)'!$A$7:$O$80,14))</f>
        <v/>
      </c>
      <c r="C12" s="47" t="str">
        <f>IF($E12="","",VLOOKUP($E12,'1MD ELO (2)'!$A$7:$O$80,15))</f>
        <v/>
      </c>
      <c r="D12" s="293" t="str">
        <f>IF($E12="","",VLOOKUP($E12,'1MD ELO (2)'!$A$7:$O$80,5))</f>
        <v/>
      </c>
      <c r="E12" s="48"/>
      <c r="F12" s="77" t="str">
        <f>UPPER(IF($E12="","",VLOOKUP($E12,'1MD ELO (2)'!$A$7:$O$80,2)))</f>
        <v/>
      </c>
      <c r="G12" s="77" t="str">
        <f>IF($E12="","",VLOOKUP($E12,'1MD ELO (2)'!$A$7:$O$80,3))</f>
        <v/>
      </c>
      <c r="H12" s="77"/>
      <c r="I12" s="77" t="str">
        <f>IF($E12="","",VLOOKUP($E12,'1MD ELO (2)'!$A$7:$O$80,4))</f>
        <v/>
      </c>
      <c r="J12" s="299"/>
      <c r="K12" s="300"/>
      <c r="L12" s="301"/>
      <c r="M12" s="295" t="str">
        <f>UPPER(IF(OR(L12="a",L12="as"),K11,IF(OR(L12="b",L12="bs"),K13,)))</f>
        <v/>
      </c>
      <c r="N12" s="307"/>
      <c r="O12" s="297"/>
      <c r="P12" s="304"/>
      <c r="Q12" s="297"/>
      <c r="R12" s="297"/>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298" t="s">
        <v>156</v>
      </c>
      <c r="B13" s="47" t="str">
        <f>IF($E13="","",VLOOKUP($E13,'1MD ELO (2)'!$A$7:$O$80,14))</f>
        <v/>
      </c>
      <c r="C13" s="47" t="str">
        <f>IF($E13="","",VLOOKUP($E13,'1MD ELO (2)'!$A$7:$O$80,15))</f>
        <v/>
      </c>
      <c r="D13" s="293" t="str">
        <f>IF($E13="","",VLOOKUP($E13,'1MD ELO (2)'!$A$7:$O$80,5))</f>
        <v/>
      </c>
      <c r="E13" s="48"/>
      <c r="F13" s="77" t="str">
        <f>UPPER(IF($E13="","",VLOOKUP($E13,'1MD ELO (2)'!$A$7:$O$80,2)))</f>
        <v/>
      </c>
      <c r="G13" s="77" t="str">
        <f>IF($E13="","",VLOOKUP($E13,'1MD ELO (2)'!$A$7:$O$80,3))</f>
        <v/>
      </c>
      <c r="H13" s="77"/>
      <c r="I13" s="77" t="str">
        <f>IF($E13="","",VLOOKUP($E13,'1MD ELO (2)'!$A$7:$O$80,4))</f>
        <v/>
      </c>
      <c r="J13" s="294"/>
      <c r="K13" s="295" t="str">
        <f>UPPER(IF(OR(J14="a",J14="as"),F13,IF(OR(J14="b",J14="bs"),F14,)))</f>
        <v/>
      </c>
      <c r="L13" s="308"/>
      <c r="M13" s="300"/>
      <c r="N13" s="297"/>
      <c r="O13" s="297"/>
      <c r="P13" s="304"/>
      <c r="Q13" s="297"/>
      <c r="R13" s="297"/>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9" t="s">
        <v>157</v>
      </c>
      <c r="B14" s="47" t="str">
        <f>IF($E14="","",VLOOKUP($E14,'1MD ELO (2)'!$A$7:$O$80,14))</f>
        <v/>
      </c>
      <c r="C14" s="47" t="str">
        <f>IF($E14="","",VLOOKUP($E14,'1MD ELO (2)'!$A$7:$O$80,15))</f>
        <v/>
      </c>
      <c r="D14" s="293" t="str">
        <f>IF($E14="","",VLOOKUP($E14,'1MD ELO (2)'!$A$7:$O$80,5))</f>
        <v/>
      </c>
      <c r="E14" s="48"/>
      <c r="F14" s="50" t="str">
        <f>UPPER(IF($E14="","",VLOOKUP($E14,'1MD ELO (2)'!$A$7:$O$80,2)))</f>
        <v/>
      </c>
      <c r="G14" s="50" t="str">
        <f>IF($E14="","",VLOOKUP($E14,'1MD ELO (2)'!$A$7:$O$80,3))</f>
        <v/>
      </c>
      <c r="H14" s="50"/>
      <c r="I14" s="50" t="str">
        <f>IF($E14="","",VLOOKUP($E14,'1MD ELO (2)'!$A$7:$O$80,4))</f>
        <v/>
      </c>
      <c r="J14" s="299"/>
      <c r="K14" s="300"/>
      <c r="L14" s="297"/>
      <c r="M14" s="297"/>
      <c r="N14" s="310"/>
      <c r="O14" s="87" t="s">
        <v>173</v>
      </c>
      <c r="P14" s="73"/>
      <c r="Q14" s="295" t="str">
        <f>UPPER(IF(OR(P14="a",P14="as"),O10,IF(OR(P14="b",P14="bs"),O18,)))</f>
        <v/>
      </c>
      <c r="R14" s="296"/>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292" t="s">
        <v>274</v>
      </c>
      <c r="B15" s="47" t="str">
        <f>IF($E15="","",VLOOKUP($E15,'1MD ELO (2)'!$A$7:$O$80,14))</f>
        <v/>
      </c>
      <c r="C15" s="47" t="str">
        <f>IF($E15="","",VLOOKUP($E15,'1MD ELO (2)'!$A$7:$O$80,15))</f>
        <v/>
      </c>
      <c r="D15" s="293" t="str">
        <f>IF($E15="","",VLOOKUP($E15,'1MD ELO (2)'!$A$7:$O$80,5))</f>
        <v/>
      </c>
      <c r="E15" s="48"/>
      <c r="F15" s="50" t="str">
        <f>UPPER(IF($E15="","",VLOOKUP($E15,'1MD ELO (2)'!$A$7:$O$80,2)))</f>
        <v/>
      </c>
      <c r="G15" s="50" t="str">
        <f>IF($E15="","",VLOOKUP($E15,'1MD ELO (2)'!$A$7:$O$80,3))</f>
        <v/>
      </c>
      <c r="H15" s="50"/>
      <c r="I15" s="50" t="str">
        <f>IF($E15="","",VLOOKUP($E15,'1MD ELO (2)'!$A$7:$O$80,4))</f>
        <v/>
      </c>
      <c r="J15" s="294"/>
      <c r="K15" s="295" t="str">
        <f>UPPER(IF(OR(J16="a",J16="as"),F15,IF(OR(J16="b",J16="bs"),F16,)))</f>
        <v/>
      </c>
      <c r="L15" s="296"/>
      <c r="M15" s="297"/>
      <c r="N15" s="297"/>
      <c r="O15" s="297"/>
      <c r="P15" s="304"/>
      <c r="Q15" s="300"/>
      <c r="R15" s="304"/>
      <c r="S15" s="56"/>
      <c r="U15" s="63" t="e">
        <f>#REF!</f>
        <v>#REF!</v>
      </c>
      <c r="Y15" s="275"/>
      <c r="Z15" s="275"/>
      <c r="AA15" s="275"/>
      <c r="AB15" s="275"/>
      <c r="AC15" s="275"/>
      <c r="AD15" s="275"/>
      <c r="AE15" s="275"/>
      <c r="AF15" s="275"/>
      <c r="AG15" s="275"/>
      <c r="AH15" s="275"/>
      <c r="AI15"/>
      <c r="AJ15"/>
      <c r="AK15"/>
    </row>
    <row r="16" spans="1:37" s="5" customFormat="1" ht="9.6" customHeight="1">
      <c r="A16" s="298" t="s">
        <v>275</v>
      </c>
      <c r="B16" s="47" t="str">
        <f>IF($E16="","",VLOOKUP($E16,'1MD ELO (2)'!$A$7:$O$80,14))</f>
        <v/>
      </c>
      <c r="C16" s="47" t="str">
        <f>IF($E16="","",VLOOKUP($E16,'1MD ELO (2)'!$A$7:$O$80,15))</f>
        <v/>
      </c>
      <c r="D16" s="293" t="str">
        <f>IF($E16="","",VLOOKUP($E16,'1MD ELO (2)'!$A$7:$O$80,5))</f>
        <v/>
      </c>
      <c r="E16" s="48"/>
      <c r="F16" s="77" t="str">
        <f>UPPER(IF($E16="","",VLOOKUP($E16,'1MD ELO (2)'!$A$7:$O$80,2)))</f>
        <v/>
      </c>
      <c r="G16" s="77" t="str">
        <f>IF($E16="","",VLOOKUP($E16,'1MD ELO (2)'!$A$7:$O$80,3))</f>
        <v/>
      </c>
      <c r="H16" s="77"/>
      <c r="I16" s="77" t="str">
        <f>IF($E16="","",VLOOKUP($E16,'1MD ELO (2)'!$A$7:$O$80,4))</f>
        <v/>
      </c>
      <c r="J16" s="299"/>
      <c r="K16" s="300"/>
      <c r="L16" s="301"/>
      <c r="M16" s="295" t="str">
        <f>UPPER(IF(OR(L16="a",L16="as"),K15,IF(OR(L16="b",L16="bs"),K17,)))</f>
        <v/>
      </c>
      <c r="N16" s="296"/>
      <c r="O16" s="297"/>
      <c r="P16" s="304"/>
      <c r="Q16" s="297"/>
      <c r="R16" s="304"/>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t="s">
        <v>276</v>
      </c>
      <c r="B17" s="47" t="str">
        <f>IF($E17="","",VLOOKUP($E17,'1MD ELO (2)'!$A$7:$O$80,14))</f>
        <v/>
      </c>
      <c r="C17" s="47" t="str">
        <f>IF($E17="","",VLOOKUP($E17,'1MD ELO (2)'!$A$7:$O$80,15))</f>
        <v/>
      </c>
      <c r="D17" s="293" t="str">
        <f>IF($E17="","",VLOOKUP($E17,'1MD ELO (2)'!$A$7:$O$80,5))</f>
        <v/>
      </c>
      <c r="E17" s="48"/>
      <c r="F17" s="77" t="str">
        <f>UPPER(IF($E17="","",VLOOKUP($E17,'1MD ELO (2)'!$A$7:$O$80,2)))</f>
        <v/>
      </c>
      <c r="G17" s="77" t="str">
        <f>IF($E17="","",VLOOKUP($E17,'1MD ELO (2)'!$A$7:$O$80,3))</f>
        <v/>
      </c>
      <c r="H17" s="77"/>
      <c r="I17" s="77" t="str">
        <f>IF($E17="","",VLOOKUP($E17,'1MD ELO (2)'!$A$7:$O$80,4))</f>
        <v/>
      </c>
      <c r="J17" s="294"/>
      <c r="K17" s="295" t="str">
        <f>UPPER(IF(OR(J18="a",J18="as"),F17,IF(OR(J18="b",J18="bs"),F18,)))</f>
        <v/>
      </c>
      <c r="L17" s="303"/>
      <c r="M17" s="300"/>
      <c r="N17" s="304"/>
      <c r="O17" s="297"/>
      <c r="P17" s="304"/>
      <c r="Q17" s="297"/>
      <c r="R17" s="304"/>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t="s">
        <v>277</v>
      </c>
      <c r="B18" s="47" t="str">
        <f>IF($E18="","",VLOOKUP($E18,'1MD ELO (2)'!$A$7:$O$80,14))</f>
        <v/>
      </c>
      <c r="C18" s="47" t="str">
        <f>IF($E18="","",VLOOKUP($E18,'1MD ELO (2)'!$A$7:$O$80,15))</f>
        <v/>
      </c>
      <c r="D18" s="293" t="str">
        <f>IF($E18="","",VLOOKUP($E18,'1MD ELO (2)'!$A$7:$O$80,5))</f>
        <v/>
      </c>
      <c r="E18" s="48"/>
      <c r="F18" s="77" t="str">
        <f>UPPER(IF($E18="","",VLOOKUP($E18,'1MD ELO (2)'!$A$7:$O$80,2)))</f>
        <v/>
      </c>
      <c r="G18" s="77" t="str">
        <f>IF($E18="","",VLOOKUP($E18,'1MD ELO (2)'!$A$7:$O$80,3))</f>
        <v/>
      </c>
      <c r="H18" s="77"/>
      <c r="I18" s="77" t="str">
        <f>IF($E18="","",VLOOKUP($E18,'1MD ELO (2)'!$A$7:$O$80,4))</f>
        <v/>
      </c>
      <c r="J18" s="299"/>
      <c r="K18" s="300"/>
      <c r="L18" s="297"/>
      <c r="M18" s="87" t="s">
        <v>173</v>
      </c>
      <c r="N18" s="73"/>
      <c r="O18" s="295" t="str">
        <f>UPPER(IF(OR(N18="a",N18="as"),M16,IF(OR(N18="b",N18="bs"),M20,)))</f>
        <v/>
      </c>
      <c r="P18" s="308"/>
      <c r="Q18" s="297"/>
      <c r="R18" s="304"/>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t="s">
        <v>278</v>
      </c>
      <c r="B19" s="47" t="str">
        <f>IF($E19="","",VLOOKUP($E19,'1MD ELO (2)'!$A$7:$O$80,14))</f>
        <v/>
      </c>
      <c r="C19" s="47" t="str">
        <f>IF($E19="","",VLOOKUP($E19,'1MD ELO (2)'!$A$7:$O$80,15))</f>
        <v/>
      </c>
      <c r="D19" s="293" t="str">
        <f>IF($E19="","",VLOOKUP($E19,'1MD ELO (2)'!$A$7:$O$80,5))</f>
        <v/>
      </c>
      <c r="E19" s="48"/>
      <c r="F19" s="77" t="str">
        <f>UPPER(IF($E19="","",VLOOKUP($E19,'1MD ELO (2)'!$A$7:$O$80,2)))</f>
        <v/>
      </c>
      <c r="G19" s="77" t="str">
        <f>IF($E19="","",VLOOKUP($E19,'1MD ELO (2)'!$A$7:$O$80,3))</f>
        <v/>
      </c>
      <c r="H19" s="77"/>
      <c r="I19" s="77" t="str">
        <f>IF($E19="","",VLOOKUP($E19,'1MD ELO (2)'!$A$7:$O$80,4))</f>
        <v/>
      </c>
      <c r="J19" s="294"/>
      <c r="K19" s="295" t="str">
        <f>UPPER(IF(OR(J20="a",J20="as"),F19,IF(OR(J20="b",J20="bs"),F20,)))</f>
        <v/>
      </c>
      <c r="L19" s="296"/>
      <c r="M19" s="305"/>
      <c r="N19" s="306"/>
      <c r="O19" s="300"/>
      <c r="P19" s="297"/>
      <c r="Q19" s="297"/>
      <c r="R19" s="304"/>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t="s">
        <v>279</v>
      </c>
      <c r="B20" s="47" t="str">
        <f>IF($E20="","",VLOOKUP($E20,'1MD ELO (2)'!$A$7:$O$80,14))</f>
        <v/>
      </c>
      <c r="C20" s="47" t="str">
        <f>IF($E20="","",VLOOKUP($E20,'1MD ELO (2)'!$A$7:$O$80,15))</f>
        <v/>
      </c>
      <c r="D20" s="293" t="str">
        <f>IF($E20="","",VLOOKUP($E20,'1MD ELO (2)'!$A$7:$O$80,5))</f>
        <v/>
      </c>
      <c r="E20" s="48"/>
      <c r="F20" s="77" t="str">
        <f>UPPER(IF($E20="","",VLOOKUP($E20,'1MD ELO (2)'!$A$7:$O$80,2)))</f>
        <v/>
      </c>
      <c r="G20" s="77" t="str">
        <f>IF($E20="","",VLOOKUP($E20,'1MD ELO (2)'!$A$7:$O$80,3))</f>
        <v/>
      </c>
      <c r="H20" s="77"/>
      <c r="I20" s="77" t="str">
        <f>IF($E20="","",VLOOKUP($E20,'1MD ELO (2)'!$A$7:$O$80,4))</f>
        <v/>
      </c>
      <c r="J20" s="299"/>
      <c r="K20" s="300"/>
      <c r="L20" s="301"/>
      <c r="M20" s="295" t="str">
        <f>UPPER(IF(OR(L20="a",L20="as"),K19,IF(OR(L20="b",L20="bs"),K21,)))</f>
        <v/>
      </c>
      <c r="N20" s="307"/>
      <c r="O20" s="297"/>
      <c r="P20" s="297"/>
      <c r="Q20" s="297"/>
      <c r="R20" s="304"/>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8" t="s">
        <v>280</v>
      </c>
      <c r="B21" s="47" t="str">
        <f>IF($E21="","",VLOOKUP($E21,'1MD ELO (2)'!$A$7:$O$80,14))</f>
        <v/>
      </c>
      <c r="C21" s="47" t="str">
        <f>IF($E21="","",VLOOKUP($E21,'1MD ELO (2)'!$A$7:$O$80,15))</f>
        <v/>
      </c>
      <c r="D21" s="293" t="str">
        <f>IF($E21="","",VLOOKUP($E21,'1MD ELO (2)'!$A$7:$O$80,5))</f>
        <v/>
      </c>
      <c r="E21" s="48"/>
      <c r="F21" s="77" t="str">
        <f>UPPER(IF($E21="","",VLOOKUP($E21,'1MD ELO (2)'!$A$7:$O$80,2)))</f>
        <v/>
      </c>
      <c r="G21" s="77" t="str">
        <f>IF($E21="","",VLOOKUP($E21,'1MD ELO (2)'!$A$7:$O$80,3))</f>
        <v/>
      </c>
      <c r="H21" s="77"/>
      <c r="I21" s="77" t="str">
        <f>IF($E21="","",VLOOKUP($E21,'1MD ELO (2)'!$A$7:$O$80,4))</f>
        <v/>
      </c>
      <c r="J21" s="294"/>
      <c r="K21" s="295" t="str">
        <f>UPPER(IF(OR(J22="a",J22="as"),F21,IF(OR(J22="b",J22="bs"),F22,)))</f>
        <v/>
      </c>
      <c r="L21" s="308"/>
      <c r="M21" s="300"/>
      <c r="N21" s="297"/>
      <c r="O21" s="297"/>
      <c r="P21" s="297"/>
      <c r="Q21" s="297"/>
      <c r="R21" s="304"/>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9" t="s">
        <v>281</v>
      </c>
      <c r="B22" s="47" t="str">
        <f>IF($E22="","",VLOOKUP($E22,'1MD ELO (2)'!$A$7:$O$80,14))</f>
        <v/>
      </c>
      <c r="C22" s="47" t="str">
        <f>IF($E22="","",VLOOKUP($E22,'1MD ELO (2)'!$A$7:$O$80,15))</f>
        <v/>
      </c>
      <c r="D22" s="293" t="str">
        <f>IF($E22="","",VLOOKUP($E22,'1MD ELO (2)'!$A$7:$O$80,5))</f>
        <v/>
      </c>
      <c r="E22" s="48"/>
      <c r="F22" s="50" t="str">
        <f>UPPER(IF($E22="","",VLOOKUP($E22,'1MD ELO (2)'!$A$7:$O$80,2)))</f>
        <v/>
      </c>
      <c r="G22" s="50" t="str">
        <f>IF($E22="","",VLOOKUP($E22,'1MD ELO (2)'!$A$7:$O$80,3))</f>
        <v/>
      </c>
      <c r="H22" s="50"/>
      <c r="I22" s="50" t="str">
        <f>IF($E22="","",VLOOKUP($E22,'1MD ELO (2)'!$A$7:$O$80,4))</f>
        <v/>
      </c>
      <c r="J22" s="299"/>
      <c r="K22" s="300"/>
      <c r="L22" s="297"/>
      <c r="M22" s="297"/>
      <c r="N22" s="310"/>
      <c r="O22" s="311" t="s">
        <v>282</v>
      </c>
      <c r="P22" s="312"/>
      <c r="Q22" s="295" t="str">
        <f>UPPER(IF(OR(P23="a",P23="as"),Q14,IF(OR(P23="b",P23="bs"),Q30,)))</f>
        <v/>
      </c>
      <c r="R22" s="313"/>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t="s">
        <v>283</v>
      </c>
      <c r="B23" s="47" t="str">
        <f>IF($E23="","",VLOOKUP($E23,'1MD ELO (2)'!$A$7:$O$80,14))</f>
        <v/>
      </c>
      <c r="C23" s="47" t="str">
        <f>IF($E23="","",VLOOKUP($E23,'1MD ELO (2)'!$A$7:$O$80,15))</f>
        <v/>
      </c>
      <c r="D23" s="293" t="str">
        <f>IF($E23="","",VLOOKUP($E23,'1MD ELO (2)'!$A$7:$O$80,5))</f>
        <v/>
      </c>
      <c r="E23" s="48"/>
      <c r="F23" s="50" t="str">
        <f>UPPER(IF($E23="","",VLOOKUP($E23,'1MD ELO (2)'!$A$7:$O$80,2)))</f>
        <v/>
      </c>
      <c r="G23" s="50" t="str">
        <f>IF($E23="","",VLOOKUP($E23,'1MD ELO (2)'!$A$7:$O$80,3))</f>
        <v/>
      </c>
      <c r="H23" s="50"/>
      <c r="I23" s="50" t="str">
        <f>IF($E23="","",VLOOKUP($E23,'1MD ELO (2)'!$A$7:$O$80,4))</f>
        <v/>
      </c>
      <c r="J23" s="294"/>
      <c r="K23" s="295" t="str">
        <f>UPPER(IF(OR(J24="a",J24="as"),F23,IF(OR(J24="b",J24="bs"),F24,)))</f>
        <v/>
      </c>
      <c r="L23" s="296"/>
      <c r="M23" s="297"/>
      <c r="N23" s="297"/>
      <c r="O23" s="87" t="s">
        <v>173</v>
      </c>
      <c r="P23" s="314"/>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298" t="s">
        <v>284</v>
      </c>
      <c r="B24" s="47" t="str">
        <f>IF($E24="","",VLOOKUP($E24,'1MD ELO (2)'!$A$7:$O$80,14))</f>
        <v/>
      </c>
      <c r="C24" s="47" t="str">
        <f>IF($E24="","",VLOOKUP($E24,'1MD ELO (2)'!$A$7:$O$80,15))</f>
        <v/>
      </c>
      <c r="D24" s="293" t="str">
        <f>IF($E24="","",VLOOKUP($E24,'1MD ELO (2)'!$A$7:$O$80,5))</f>
        <v/>
      </c>
      <c r="E24" s="48"/>
      <c r="F24" s="77" t="str">
        <f>UPPER(IF($E24="","",VLOOKUP($E24,'1MD ELO (2)'!$A$7:$O$80,2)))</f>
        <v/>
      </c>
      <c r="G24" s="77" t="str">
        <f>IF($E24="","",VLOOKUP($E24,'1MD ELO (2)'!$A$7:$O$80,3))</f>
        <v/>
      </c>
      <c r="H24" s="77"/>
      <c r="I24" s="77" t="str">
        <f>IF($E24="","",VLOOKUP($E24,'1MD ELO (2)'!$A$7:$O$80,4))</f>
        <v/>
      </c>
      <c r="J24" s="299"/>
      <c r="K24" s="300"/>
      <c r="L24" s="301"/>
      <c r="M24" s="295" t="str">
        <f>UPPER(IF(OR(L24="a",L24="as"),K23,IF(OR(L24="b",L24="bs"),K25,)))</f>
        <v/>
      </c>
      <c r="N24" s="296"/>
      <c r="O24" s="297"/>
      <c r="P24" s="297"/>
      <c r="Q24" s="297"/>
      <c r="R24" s="304"/>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t="s">
        <v>285</v>
      </c>
      <c r="B25" s="47" t="str">
        <f>IF($E25="","",VLOOKUP($E25,'1MD ELO (2)'!$A$7:$O$80,14))</f>
        <v/>
      </c>
      <c r="C25" s="47" t="str">
        <f>IF($E25="","",VLOOKUP($E25,'1MD ELO (2)'!$A$7:$O$80,15))</f>
        <v/>
      </c>
      <c r="D25" s="293" t="str">
        <f>IF($E25="","",VLOOKUP($E25,'1MD ELO (2)'!$A$7:$O$80,5))</f>
        <v/>
      </c>
      <c r="E25" s="48"/>
      <c r="F25" s="77" t="str">
        <f>UPPER(IF($E25="","",VLOOKUP($E25,'1MD ELO (2)'!$A$7:$O$80,2)))</f>
        <v/>
      </c>
      <c r="G25" s="77" t="str">
        <f>IF($E25="","",VLOOKUP($E25,'1MD ELO (2)'!$A$7:$O$80,3))</f>
        <v/>
      </c>
      <c r="H25" s="77"/>
      <c r="I25" s="77" t="str">
        <f>IF($E25="","",VLOOKUP($E25,'1MD ELO (2)'!$A$7:$O$80,4))</f>
        <v/>
      </c>
      <c r="J25" s="294"/>
      <c r="K25" s="295" t="str">
        <f>UPPER(IF(OR(J26="a",J26="as"),F25,IF(OR(J26="b",J26="bs"),F26,)))</f>
        <v/>
      </c>
      <c r="L25" s="303"/>
      <c r="M25" s="300"/>
      <c r="N25" s="304"/>
      <c r="O25" s="297"/>
      <c r="P25" s="297"/>
      <c r="Q25" s="719" t="str">
        <f>IF(Y3="","",CONCATENATE(AC1," pont"))</f>
        <v/>
      </c>
      <c r="R25" s="720"/>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t="s">
        <v>286</v>
      </c>
      <c r="B26" s="47" t="str">
        <f>IF($E26="","",VLOOKUP($E26,'1MD ELO (2)'!$A$7:$O$80,14))</f>
        <v/>
      </c>
      <c r="C26" s="47" t="str">
        <f>IF($E26="","",VLOOKUP($E26,'1MD ELO (2)'!$A$7:$O$80,15))</f>
        <v/>
      </c>
      <c r="D26" s="293" t="str">
        <f>IF($E26="","",VLOOKUP($E26,'1MD ELO (2)'!$A$7:$O$80,5))</f>
        <v/>
      </c>
      <c r="E26" s="48"/>
      <c r="F26" s="77" t="str">
        <f>UPPER(IF($E26="","",VLOOKUP($E26,'1MD ELO (2)'!$A$7:$O$80,2)))</f>
        <v/>
      </c>
      <c r="G26" s="77" t="str">
        <f>IF($E26="","",VLOOKUP($E26,'1MD ELO (2)'!$A$7:$O$80,3))</f>
        <v/>
      </c>
      <c r="H26" s="77"/>
      <c r="I26" s="77" t="str">
        <f>IF($E26="","",VLOOKUP($E26,'1MD ELO (2)'!$A$7:$O$80,4))</f>
        <v/>
      </c>
      <c r="J26" s="299"/>
      <c r="K26" s="300"/>
      <c r="L26" s="297"/>
      <c r="M26" s="87" t="s">
        <v>173</v>
      </c>
      <c r="N26" s="73"/>
      <c r="O26" s="295" t="str">
        <f>UPPER(IF(OR(N26="a",N26="as"),M24,IF(OR(N26="b",N26="bs"),M28,)))</f>
        <v/>
      </c>
      <c r="P26" s="296"/>
      <c r="Q26" s="297"/>
      <c r="R26" s="304"/>
      <c r="S26" s="56"/>
      <c r="Y26"/>
      <c r="Z26"/>
      <c r="AA26"/>
      <c r="AB26"/>
      <c r="AC26"/>
      <c r="AD26"/>
      <c r="AE26"/>
      <c r="AF26"/>
      <c r="AG26"/>
      <c r="AH26"/>
      <c r="AI26"/>
      <c r="AJ26"/>
      <c r="AK26"/>
    </row>
    <row r="27" spans="1:37" s="5" customFormat="1" ht="9.6" customHeight="1">
      <c r="A27" s="302" t="s">
        <v>287</v>
      </c>
      <c r="B27" s="47" t="str">
        <f>IF($E27="","",VLOOKUP($E27,'1MD ELO (2)'!$A$7:$O$80,14))</f>
        <v/>
      </c>
      <c r="C27" s="47" t="str">
        <f>IF($E27="","",VLOOKUP($E27,'1MD ELO (2)'!$A$7:$O$80,15))</f>
        <v/>
      </c>
      <c r="D27" s="293" t="str">
        <f>IF($E27="","",VLOOKUP($E27,'1MD ELO (2)'!$A$7:$O$80,5))</f>
        <v/>
      </c>
      <c r="E27" s="48"/>
      <c r="F27" s="77" t="str">
        <f>UPPER(IF($E27="","",VLOOKUP($E27,'1MD ELO (2)'!$A$7:$O$80,2)))</f>
        <v/>
      </c>
      <c r="G27" s="77" t="str">
        <f>IF($E27="","",VLOOKUP($E27,'1MD ELO (2)'!$A$7:$O$80,3))</f>
        <v/>
      </c>
      <c r="H27" s="77"/>
      <c r="I27" s="77" t="str">
        <f>IF($E27="","",VLOOKUP($E27,'1MD ELO (2)'!$A$7:$O$80,4))</f>
        <v/>
      </c>
      <c r="J27" s="294"/>
      <c r="K27" s="295" t="str">
        <f>UPPER(IF(OR(J28="a",J28="as"),F27,IF(OR(J28="b",J28="bs"),F28,)))</f>
        <v/>
      </c>
      <c r="L27" s="296"/>
      <c r="M27" s="305"/>
      <c r="N27" s="306"/>
      <c r="O27" s="300"/>
      <c r="P27" s="304"/>
      <c r="Q27" s="297"/>
      <c r="R27" s="304"/>
      <c r="S27" s="56"/>
      <c r="Y27"/>
      <c r="Z27"/>
      <c r="AA27"/>
      <c r="AB27"/>
      <c r="AC27"/>
      <c r="AD27"/>
      <c r="AE27"/>
      <c r="AF27"/>
      <c r="AG27"/>
      <c r="AH27"/>
      <c r="AI27"/>
      <c r="AJ27"/>
      <c r="AK27"/>
    </row>
    <row r="28" spans="1:37" s="5" customFormat="1" ht="9.6" customHeight="1">
      <c r="A28" s="302" t="s">
        <v>288</v>
      </c>
      <c r="B28" s="47" t="str">
        <f>IF($E28="","",VLOOKUP($E28,'1MD ELO (2)'!$A$7:$O$80,14))</f>
        <v/>
      </c>
      <c r="C28" s="47" t="str">
        <f>IF($E28="","",VLOOKUP($E28,'1MD ELO (2)'!$A$7:$O$80,15))</f>
        <v/>
      </c>
      <c r="D28" s="293" t="str">
        <f>IF($E28="","",VLOOKUP($E28,'1MD ELO (2)'!$A$7:$O$80,5))</f>
        <v/>
      </c>
      <c r="E28" s="48"/>
      <c r="F28" s="77" t="str">
        <f>UPPER(IF($E28="","",VLOOKUP($E28,'1MD ELO (2)'!$A$7:$O$80,2)))</f>
        <v/>
      </c>
      <c r="G28" s="77" t="str">
        <f>IF($E28="","",VLOOKUP($E28,'1MD ELO (2)'!$A$7:$O$80,3))</f>
        <v/>
      </c>
      <c r="H28" s="77"/>
      <c r="I28" s="77" t="str">
        <f>IF($E28="","",VLOOKUP($E28,'1MD ELO (2)'!$A$7:$O$80,4))</f>
        <v/>
      </c>
      <c r="J28" s="299"/>
      <c r="K28" s="300"/>
      <c r="L28" s="301"/>
      <c r="M28" s="295" t="str">
        <f>UPPER(IF(OR(L28="a",L28="as"),K27,IF(OR(L28="b",L28="bs"),K29,)))</f>
        <v/>
      </c>
      <c r="N28" s="307"/>
      <c r="O28" s="297"/>
      <c r="P28" s="304"/>
      <c r="Q28" s="297"/>
      <c r="R28" s="304"/>
      <c r="S28" s="56"/>
    </row>
    <row r="29" spans="1:37" s="5" customFormat="1" ht="9.6" customHeight="1">
      <c r="A29" s="298" t="s">
        <v>289</v>
      </c>
      <c r="B29" s="47" t="str">
        <f>IF($E29="","",VLOOKUP($E29,'1MD ELO (2)'!$A$7:$O$80,14))</f>
        <v/>
      </c>
      <c r="C29" s="47" t="str">
        <f>IF($E29="","",VLOOKUP($E29,'1MD ELO (2)'!$A$7:$O$80,15))</f>
        <v/>
      </c>
      <c r="D29" s="293" t="str">
        <f>IF($E29="","",VLOOKUP($E29,'1MD ELO (2)'!$A$7:$O$80,5))</f>
        <v/>
      </c>
      <c r="E29" s="48"/>
      <c r="F29" s="77" t="str">
        <f>UPPER(IF($E29="","",VLOOKUP($E29,'1MD ELO (2)'!$A$7:$O$80,2)))</f>
        <v/>
      </c>
      <c r="G29" s="77" t="str">
        <f>IF($E29="","",VLOOKUP($E29,'1MD ELO (2)'!$A$7:$O$80,3))</f>
        <v/>
      </c>
      <c r="H29" s="77"/>
      <c r="I29" s="77" t="str">
        <f>IF($E29="","",VLOOKUP($E29,'1MD ELO (2)'!$A$7:$O$80,4))</f>
        <v/>
      </c>
      <c r="J29" s="294"/>
      <c r="K29" s="295" t="str">
        <f>UPPER(IF(OR(J30="a",J30="as"),F29,IF(OR(J30="b",J30="bs"),F30,)))</f>
        <v/>
      </c>
      <c r="L29" s="308"/>
      <c r="M29" s="300"/>
      <c r="N29" s="297"/>
      <c r="O29" s="297"/>
      <c r="P29" s="304"/>
      <c r="Q29" s="297"/>
      <c r="R29" s="304"/>
      <c r="S29" s="56"/>
    </row>
    <row r="30" spans="1:37" s="5" customFormat="1" ht="9.6" customHeight="1">
      <c r="A30" s="309" t="s">
        <v>290</v>
      </c>
      <c r="B30" s="47" t="str">
        <f>IF($E30="","",VLOOKUP($E30,'1MD ELO (2)'!$A$7:$O$80,14))</f>
        <v/>
      </c>
      <c r="C30" s="47" t="str">
        <f>IF($E30="","",VLOOKUP($E30,'1MD ELO (2)'!$A$7:$O$80,15))</f>
        <v/>
      </c>
      <c r="D30" s="293" t="str">
        <f>IF($E30="","",VLOOKUP($E30,'1MD ELO (2)'!$A$7:$O$80,5))</f>
        <v/>
      </c>
      <c r="E30" s="48"/>
      <c r="F30" s="50" t="str">
        <f>UPPER(IF($E30="","",VLOOKUP($E30,'1MD ELO (2)'!$A$7:$O$80,2)))</f>
        <v/>
      </c>
      <c r="G30" s="50" t="str">
        <f>IF($E30="","",VLOOKUP($E30,'1MD ELO (2)'!$A$7:$O$80,3))</f>
        <v/>
      </c>
      <c r="H30" s="50"/>
      <c r="I30" s="50" t="str">
        <f>IF($E30="","",VLOOKUP($E30,'1MD ELO (2)'!$A$7:$O$80,4))</f>
        <v/>
      </c>
      <c r="J30" s="299"/>
      <c r="K30" s="300"/>
      <c r="L30" s="297"/>
      <c r="M30" s="297"/>
      <c r="N30" s="310"/>
      <c r="O30" s="87" t="s">
        <v>173</v>
      </c>
      <c r="P30" s="73"/>
      <c r="Q30" s="295" t="str">
        <f>UPPER(IF(OR(P30="a",P30="as"),O26,IF(OR(P30="b",P30="bs"),O34,)))</f>
        <v/>
      </c>
      <c r="R30" s="308"/>
      <c r="S30" s="56"/>
    </row>
    <row r="31" spans="1:37" s="5" customFormat="1" ht="9.6" customHeight="1">
      <c r="A31" s="292" t="s">
        <v>291</v>
      </c>
      <c r="B31" s="47" t="str">
        <f>IF($E31="","",VLOOKUP($E31,'1MD ELO (2)'!$A$7:$O$80,14))</f>
        <v/>
      </c>
      <c r="C31" s="47" t="str">
        <f>IF($E31="","",VLOOKUP($E31,'1MD ELO (2)'!$A$7:$O$80,15))</f>
        <v/>
      </c>
      <c r="D31" s="293" t="str">
        <f>IF($E31="","",VLOOKUP($E31,'1MD ELO (2)'!$A$7:$O$80,5))</f>
        <v/>
      </c>
      <c r="E31" s="48"/>
      <c r="F31" s="50" t="str">
        <f>UPPER(IF($E31="","",VLOOKUP($E31,'1MD ELO (2)'!$A$7:$O$80,2)))</f>
        <v/>
      </c>
      <c r="G31" s="50" t="str">
        <f>IF($E31="","",VLOOKUP($E31,'1MD ELO (2)'!$A$7:$O$80,3))</f>
        <v/>
      </c>
      <c r="H31" s="50"/>
      <c r="I31" s="50" t="str">
        <f>IF($E31="","",VLOOKUP($E31,'1MD ELO (2)'!$A$7:$O$80,4))</f>
        <v/>
      </c>
      <c r="J31" s="294"/>
      <c r="K31" s="295" t="str">
        <f>UPPER(IF(OR(J32="a",J32="as"),F31,IF(OR(J32="b",J32="bs"),F32,)))</f>
        <v/>
      </c>
      <c r="L31" s="296"/>
      <c r="M31" s="297"/>
      <c r="N31" s="297"/>
      <c r="O31" s="297"/>
      <c r="P31" s="304"/>
      <c r="Q31" s="300"/>
      <c r="R31" s="297"/>
      <c r="S31" s="56"/>
    </row>
    <row r="32" spans="1:37" s="5" customFormat="1" ht="9.6" customHeight="1">
      <c r="A32" s="298" t="s">
        <v>292</v>
      </c>
      <c r="B32" s="47" t="str">
        <f>IF($E32="","",VLOOKUP($E32,'1MD ELO (2)'!$A$7:$O$80,14))</f>
        <v/>
      </c>
      <c r="C32" s="47" t="str">
        <f>IF($E32="","",VLOOKUP($E32,'1MD ELO (2)'!$A$7:$O$80,15))</f>
        <v/>
      </c>
      <c r="D32" s="293" t="str">
        <f>IF($E32="","",VLOOKUP($E32,'1MD ELO (2)'!$A$7:$O$80,5))</f>
        <v/>
      </c>
      <c r="E32" s="48"/>
      <c r="F32" s="77" t="str">
        <f>UPPER(IF($E32="","",VLOOKUP($E32,'1MD ELO (2)'!$A$7:$O$80,2)))</f>
        <v/>
      </c>
      <c r="G32" s="77" t="str">
        <f>IF($E32="","",VLOOKUP($E32,'1MD ELO (2)'!$A$7:$O$80,3))</f>
        <v/>
      </c>
      <c r="H32" s="77"/>
      <c r="I32" s="77" t="str">
        <f>IF($E32="","",VLOOKUP($E32,'1MD ELO (2)'!$A$7:$O$80,4))</f>
        <v/>
      </c>
      <c r="J32" s="299"/>
      <c r="K32" s="300"/>
      <c r="L32" s="301"/>
      <c r="M32" s="295" t="str">
        <f>UPPER(IF(OR(L32="a",L32="as"),K31,IF(OR(L32="b",L32="bs"),K33,)))</f>
        <v/>
      </c>
      <c r="N32" s="296"/>
      <c r="O32" s="297"/>
      <c r="P32" s="304"/>
      <c r="Q32" s="297"/>
      <c r="R32" s="297"/>
      <c r="S32" s="56"/>
    </row>
    <row r="33" spans="1:19" s="5" customFormat="1" ht="9.6" customHeight="1">
      <c r="A33" s="302" t="s">
        <v>293</v>
      </c>
      <c r="B33" s="47" t="str">
        <f>IF($E33="","",VLOOKUP($E33,'1MD ELO (2)'!$A$7:$O$80,14))</f>
        <v/>
      </c>
      <c r="C33" s="47" t="str">
        <f>IF($E33="","",VLOOKUP($E33,'1MD ELO (2)'!$A$7:$O$80,15))</f>
        <v/>
      </c>
      <c r="D33" s="293" t="str">
        <f>IF($E33="","",VLOOKUP($E33,'1MD ELO (2)'!$A$7:$O$80,5))</f>
        <v/>
      </c>
      <c r="E33" s="48"/>
      <c r="F33" s="77" t="str">
        <f>UPPER(IF($E33="","",VLOOKUP($E33,'1MD ELO (2)'!$A$7:$O$80,2)))</f>
        <v/>
      </c>
      <c r="G33" s="77" t="str">
        <f>IF($E33="","",VLOOKUP($E33,'1MD ELO (2)'!$A$7:$O$80,3))</f>
        <v/>
      </c>
      <c r="H33" s="77"/>
      <c r="I33" s="77" t="str">
        <f>IF($E33="","",VLOOKUP($E33,'1MD ELO (2)'!$A$7:$O$80,4))</f>
        <v/>
      </c>
      <c r="J33" s="294"/>
      <c r="K33" s="295" t="str">
        <f>UPPER(IF(OR(J34="a",J34="as"),F33,IF(OR(J34="b",J34="bs"),F34,)))</f>
        <v/>
      </c>
      <c r="L33" s="303"/>
      <c r="M33" s="300"/>
      <c r="N33" s="304"/>
      <c r="O33" s="297"/>
      <c r="P33" s="304"/>
      <c r="Q33" s="297"/>
      <c r="R33" s="297"/>
      <c r="S33" s="56"/>
    </row>
    <row r="34" spans="1:19" s="5" customFormat="1" ht="9.6" customHeight="1">
      <c r="A34" s="302" t="s">
        <v>294</v>
      </c>
      <c r="B34" s="47" t="str">
        <f>IF($E34="","",VLOOKUP($E34,'1MD ELO (2)'!$A$7:$O$80,14))</f>
        <v/>
      </c>
      <c r="C34" s="47" t="str">
        <f>IF($E34="","",VLOOKUP($E34,'1MD ELO (2)'!$A$7:$O$80,15))</f>
        <v/>
      </c>
      <c r="D34" s="293" t="str">
        <f>IF($E34="","",VLOOKUP($E34,'1MD ELO (2)'!$A$7:$O$80,5))</f>
        <v/>
      </c>
      <c r="E34" s="48"/>
      <c r="F34" s="77" t="str">
        <f>UPPER(IF($E34="","",VLOOKUP($E34,'1MD ELO (2)'!$A$7:$O$80,2)))</f>
        <v/>
      </c>
      <c r="G34" s="77" t="str">
        <f>IF($E34="","",VLOOKUP($E34,'1MD ELO (2)'!$A$7:$O$80,3))</f>
        <v/>
      </c>
      <c r="H34" s="77"/>
      <c r="I34" s="77" t="str">
        <f>IF($E34="","",VLOOKUP($E34,'1MD ELO (2)'!$A$7:$O$80,4))</f>
        <v/>
      </c>
      <c r="J34" s="299"/>
      <c r="K34" s="300"/>
      <c r="L34" s="297"/>
      <c r="M34" s="87" t="s">
        <v>173</v>
      </c>
      <c r="N34" s="73"/>
      <c r="O34" s="295" t="str">
        <f>UPPER(IF(OR(N34="a",N34="as"),M32,IF(OR(N34="b",N34="bs"),M36,)))</f>
        <v/>
      </c>
      <c r="P34" s="308"/>
      <c r="Q34" s="297"/>
      <c r="R34" s="297"/>
      <c r="S34" s="56"/>
    </row>
    <row r="35" spans="1:19" s="5" customFormat="1" ht="9.6" customHeight="1">
      <c r="A35" s="302" t="s">
        <v>295</v>
      </c>
      <c r="B35" s="47" t="str">
        <f>IF($E35="","",VLOOKUP($E35,'1MD ELO (2)'!$A$7:$O$80,14))</f>
        <v/>
      </c>
      <c r="C35" s="47" t="str">
        <f>IF($E35="","",VLOOKUP($E35,'1MD ELO (2)'!$A$7:$O$80,15))</f>
        <v/>
      </c>
      <c r="D35" s="293" t="str">
        <f>IF($E35="","",VLOOKUP($E35,'1MD ELO (2)'!$A$7:$O$80,5))</f>
        <v/>
      </c>
      <c r="E35" s="48"/>
      <c r="F35" s="77" t="str">
        <f>UPPER(IF($E35="","",VLOOKUP($E35,'1MD ELO (2)'!$A$7:$O$80,2)))</f>
        <v/>
      </c>
      <c r="G35" s="77" t="str">
        <f>IF($E35="","",VLOOKUP($E35,'1MD ELO (2)'!$A$7:$O$80,3))</f>
        <v/>
      </c>
      <c r="H35" s="77"/>
      <c r="I35" s="77" t="str">
        <f>IF($E35="","",VLOOKUP($E35,'1MD ELO (2)'!$A$7:$O$80,4))</f>
        <v/>
      </c>
      <c r="J35" s="294"/>
      <c r="K35" s="295" t="str">
        <f>UPPER(IF(OR(J36="a",J36="as"),F35,IF(OR(J36="b",J36="bs"),F36,)))</f>
        <v/>
      </c>
      <c r="L35" s="296"/>
      <c r="M35" s="305"/>
      <c r="N35" s="306"/>
      <c r="O35" s="300"/>
      <c r="P35" s="297"/>
      <c r="Q35" s="297"/>
      <c r="R35" s="297"/>
      <c r="S35" s="56"/>
    </row>
    <row r="36" spans="1:19" s="5" customFormat="1" ht="9.6" customHeight="1">
      <c r="A36" s="302" t="s">
        <v>296</v>
      </c>
      <c r="B36" s="47" t="str">
        <f>IF($E36="","",VLOOKUP($E36,'1MD ELO (2)'!$A$7:$O$80,14))</f>
        <v/>
      </c>
      <c r="C36" s="47" t="str">
        <f>IF($E36="","",VLOOKUP($E36,'1MD ELO (2)'!$A$7:$O$80,15))</f>
        <v/>
      </c>
      <c r="D36" s="293" t="str">
        <f>IF($E36="","",VLOOKUP($E36,'1MD ELO (2)'!$A$7:$O$80,5))</f>
        <v/>
      </c>
      <c r="E36" s="48"/>
      <c r="F36" s="77" t="str">
        <f>UPPER(IF($E36="","",VLOOKUP($E36,'1MD ELO (2)'!$A$7:$O$80,2)))</f>
        <v/>
      </c>
      <c r="G36" s="77" t="str">
        <f>IF($E36="","",VLOOKUP($E36,'1MD ELO (2)'!$A$7:$O$80,3))</f>
        <v/>
      </c>
      <c r="H36" s="77"/>
      <c r="I36" s="77" t="str">
        <f>IF($E36="","",VLOOKUP($E36,'1MD ELO (2)'!$A$7:$O$80,4))</f>
        <v/>
      </c>
      <c r="J36" s="299"/>
      <c r="K36" s="300"/>
      <c r="L36" s="301"/>
      <c r="M36" s="295" t="str">
        <f>UPPER(IF(OR(L36="a",L36="as"),K35,IF(OR(L36="b",L36="bs"),K37,)))</f>
        <v/>
      </c>
      <c r="N36" s="307"/>
      <c r="O36" s="316" t="s">
        <v>169</v>
      </c>
      <c r="P36" s="317"/>
      <c r="Q36" s="316" t="s">
        <v>170</v>
      </c>
      <c r="R36" s="317"/>
      <c r="S36" s="56"/>
    </row>
    <row r="37" spans="1:19" s="5" customFormat="1" ht="9.6" customHeight="1">
      <c r="A37" s="298" t="s">
        <v>297</v>
      </c>
      <c r="B37" s="47" t="str">
        <f>IF($E37="","",VLOOKUP($E37,'1MD ELO (2)'!$A$7:$O$80,14))</f>
        <v/>
      </c>
      <c r="C37" s="47" t="str">
        <f>IF($E37="","",VLOOKUP($E37,'1MD ELO (2)'!$A$7:$O$80,15))</f>
        <v/>
      </c>
      <c r="D37" s="293" t="str">
        <f>IF($E37="","",VLOOKUP($E37,'1MD ELO (2)'!$A$7:$O$80,5))</f>
        <v/>
      </c>
      <c r="E37" s="48"/>
      <c r="F37" s="77" t="str">
        <f>UPPER(IF($E37="","",VLOOKUP($E37,'1MD ELO (2)'!$A$7:$O$80,2)))</f>
        <v/>
      </c>
      <c r="G37" s="77" t="str">
        <f>IF($E37="","",VLOOKUP($E37,'1MD ELO (2)'!$A$7:$O$80,3))</f>
        <v/>
      </c>
      <c r="H37" s="77"/>
      <c r="I37" s="77" t="str">
        <f>IF($E37="","",VLOOKUP($E37,'1MD ELO (2)'!$A$7:$O$80,4))</f>
        <v/>
      </c>
      <c r="J37" s="294"/>
      <c r="K37" s="295" t="str">
        <f>UPPER(IF(OR(J38="a",J38="as"),F37,IF(OR(J38="b",J38="bs"),F38,)))</f>
        <v/>
      </c>
      <c r="L37" s="308"/>
      <c r="M37" s="300"/>
      <c r="N37" s="297"/>
      <c r="O37" s="318" t="str">
        <f>UPPER(IF(OR(P23="a",P23="as"),Q14,IF(OR(P23="b",P23="bs"),Q30,)))</f>
        <v/>
      </c>
      <c r="P37" s="319"/>
      <c r="Q37" s="316"/>
      <c r="R37" s="317"/>
      <c r="S37" s="56"/>
    </row>
    <row r="38" spans="1:19" s="5" customFormat="1" ht="9.6" customHeight="1">
      <c r="A38" s="309" t="s">
        <v>298</v>
      </c>
      <c r="B38" s="47" t="str">
        <f>IF($E38="","",VLOOKUP($E38,'1MD ELO (2)'!$A$7:$O$80,14))</f>
        <v/>
      </c>
      <c r="C38" s="47" t="str">
        <f>IF($E38="","",VLOOKUP($E38,'1MD ELO (2)'!$A$7:$O$80,15))</f>
        <v/>
      </c>
      <c r="D38" s="293" t="str">
        <f>IF($E38="","",VLOOKUP($E38,'1MD ELO (2)'!$A$7:$O$80,5))</f>
        <v/>
      </c>
      <c r="E38" s="48"/>
      <c r="F38" s="50" t="str">
        <f>UPPER(IF($E38="","",VLOOKUP($E38,'1MD ELO (2)'!$A$7:$O$80,2)))</f>
        <v/>
      </c>
      <c r="G38" s="50" t="str">
        <f>IF($E38="","",VLOOKUP($E38,'1MD ELO (2)'!$A$7:$O$80,3))</f>
        <v/>
      </c>
      <c r="H38" s="50"/>
      <c r="I38" s="50" t="str">
        <f>IF($E38="","",VLOOKUP($E38,'1MD ELO (2)'!$A$7:$O$80,4))</f>
        <v/>
      </c>
      <c r="J38" s="299"/>
      <c r="K38" s="300"/>
      <c r="L38" s="297"/>
      <c r="M38" s="297"/>
      <c r="N38" s="320"/>
      <c r="O38" s="108" t="s">
        <v>173</v>
      </c>
      <c r="P38" s="321"/>
      <c r="Q38" s="318" t="str">
        <f>UPPER(IF(OR(P38="a",P38="as"),O37,IF(OR(P38="b",P38="bs"),O39,)))</f>
        <v/>
      </c>
      <c r="R38" s="319"/>
      <c r="S38" s="56"/>
    </row>
    <row r="39" spans="1:19" s="5" customFormat="1" ht="9.6" customHeight="1">
      <c r="A39" s="292" t="s">
        <v>299</v>
      </c>
      <c r="B39" s="47" t="str">
        <f>IF($E39="","",VLOOKUP($E39,'1MD ELO (2)'!$A$7:$O$80,14))</f>
        <v/>
      </c>
      <c r="C39" s="47" t="str">
        <f>IF($E39="","",VLOOKUP($E39,'1MD ELO (2)'!$A$7:$O$80,15))</f>
        <v/>
      </c>
      <c r="D39" s="293" t="str">
        <f>IF($E39="","",VLOOKUP($E39,'1MD ELO (2)'!$A$7:$O$80,5))</f>
        <v/>
      </c>
      <c r="E39" s="48"/>
      <c r="F39" s="50" t="str">
        <f>UPPER(IF($E39="","",VLOOKUP($E39,'1MD ELO (2)'!$A$7:$O$80,2)))</f>
        <v/>
      </c>
      <c r="G39" s="50" t="str">
        <f>IF($E39="","",VLOOKUP($E39,'1MD ELO (2)'!$A$7:$O$80,3))</f>
        <v/>
      </c>
      <c r="H39" s="50"/>
      <c r="I39" s="50" t="str">
        <f>IF($E39="","",VLOOKUP($E39,'1MD ELO (2)'!$A$7:$O$80,4))</f>
        <v/>
      </c>
      <c r="J39" s="294"/>
      <c r="K39" s="295" t="str">
        <f>UPPER(IF(OR(J40="a",J40="as"),F39,IF(OR(J40="b",J40="bs"),F40,)))</f>
        <v/>
      </c>
      <c r="L39" s="296"/>
      <c r="M39" s="297"/>
      <c r="N39" s="322"/>
      <c r="O39" s="318" t="str">
        <f>UPPER(IF(OR(P55="a",P55="as"),Q46,IF(OR(P55="b",P55="bs"),Q62,)))</f>
        <v/>
      </c>
      <c r="P39" s="323"/>
      <c r="Q39" s="317"/>
      <c r="R39" s="317"/>
      <c r="S39" s="56"/>
    </row>
    <row r="40" spans="1:19" s="5" customFormat="1" ht="9.6" customHeight="1">
      <c r="A40" s="298" t="s">
        <v>300</v>
      </c>
      <c r="B40" s="47" t="str">
        <f>IF($E40="","",VLOOKUP($E40,'1MD ELO (2)'!$A$7:$O$80,14))</f>
        <v/>
      </c>
      <c r="C40" s="47" t="str">
        <f>IF($E40="","",VLOOKUP($E40,'1MD ELO (2)'!$A$7:$O$80,15))</f>
        <v/>
      </c>
      <c r="D40" s="293" t="str">
        <f>IF($E40="","",VLOOKUP($E40,'1MD ELO (2)'!$A$7:$O$80,5))</f>
        <v/>
      </c>
      <c r="E40" s="48"/>
      <c r="F40" s="77" t="str">
        <f>UPPER(IF($E40="","",VLOOKUP($E40,'1MD ELO (2)'!$A$7:$O$80,2)))</f>
        <v/>
      </c>
      <c r="G40" s="77" t="str">
        <f>IF($E40="","",VLOOKUP($E40,'1MD ELO (2)'!$A$7:$O$80,3))</f>
        <v/>
      </c>
      <c r="H40" s="77"/>
      <c r="I40" s="77" t="str">
        <f>IF($E40="","",VLOOKUP($E40,'1MD ELO (2)'!$A$7:$O$80,4))</f>
        <v/>
      </c>
      <c r="J40" s="299"/>
      <c r="K40" s="300"/>
      <c r="L40" s="301"/>
      <c r="M40" s="295" t="str">
        <f>UPPER(IF(OR(L40="a",L40="as"),K39,IF(OR(L40="b",L40="bs"),K41,)))</f>
        <v/>
      </c>
      <c r="N40" s="296"/>
      <c r="O40" s="317"/>
      <c r="P40" s="317"/>
      <c r="Q40" s="317"/>
      <c r="R40" s="317"/>
      <c r="S40" s="56"/>
    </row>
    <row r="41" spans="1:19" s="5" customFormat="1" ht="9.6" customHeight="1">
      <c r="A41" s="302" t="s">
        <v>301</v>
      </c>
      <c r="B41" s="47" t="str">
        <f>IF($E41="","",VLOOKUP($E41,'1MD ELO (2)'!$A$7:$O$80,14))</f>
        <v/>
      </c>
      <c r="C41" s="47" t="str">
        <f>IF($E41="","",VLOOKUP($E41,'1MD ELO (2)'!$A$7:$O$80,15))</f>
        <v/>
      </c>
      <c r="D41" s="293" t="str">
        <f>IF($E41="","",VLOOKUP($E41,'1MD ELO (2)'!$A$7:$O$80,5))</f>
        <v/>
      </c>
      <c r="E41" s="48"/>
      <c r="F41" s="77" t="str">
        <f>UPPER(IF($E41="","",VLOOKUP($E41,'1MD ELO (2)'!$A$7:$O$80,2)))</f>
        <v/>
      </c>
      <c r="G41" s="77" t="str">
        <f>IF($E41="","",VLOOKUP($E41,'1MD ELO (2)'!$A$7:$O$80,3))</f>
        <v/>
      </c>
      <c r="H41" s="77"/>
      <c r="I41" s="77" t="str">
        <f>IF($E41="","",VLOOKUP($E41,'1MD ELO (2)'!$A$7:$O$80,4))</f>
        <v/>
      </c>
      <c r="J41" s="294"/>
      <c r="K41" s="295" t="str">
        <f>UPPER(IF(OR(J42="a",J42="as"),F41,IF(OR(J42="b",J42="bs"),F42,)))</f>
        <v/>
      </c>
      <c r="L41" s="303"/>
      <c r="M41" s="300"/>
      <c r="N41" s="304"/>
      <c r="O41" s="317"/>
      <c r="P41" s="317"/>
      <c r="Q41" s="719" t="str">
        <f>IF(Y3="","",CONCATENATE(AB1," pont"))</f>
        <v/>
      </c>
      <c r="R41" s="719"/>
      <c r="S41" s="56"/>
    </row>
    <row r="42" spans="1:19" s="5" customFormat="1" ht="9.6" customHeight="1">
      <c r="A42" s="302" t="s">
        <v>302</v>
      </c>
      <c r="B42" s="47" t="str">
        <f>IF($E42="","",VLOOKUP($E42,'1MD ELO (2)'!$A$7:$O$80,14))</f>
        <v/>
      </c>
      <c r="C42" s="47" t="str">
        <f>IF($E42="","",VLOOKUP($E42,'1MD ELO (2)'!$A$7:$O$80,15))</f>
        <v/>
      </c>
      <c r="D42" s="293" t="str">
        <f>IF($E42="","",VLOOKUP($E42,'1MD ELO (2)'!$A$7:$O$80,5))</f>
        <v/>
      </c>
      <c r="E42" s="48"/>
      <c r="F42" s="77" t="str">
        <f>UPPER(IF($E42="","",VLOOKUP($E42,'1MD ELO (2)'!$A$7:$O$80,2)))</f>
        <v/>
      </c>
      <c r="G42" s="77" t="str">
        <f>IF($E42="","",VLOOKUP($E42,'1MD ELO (2)'!$A$7:$O$80,3))</f>
        <v/>
      </c>
      <c r="H42" s="77"/>
      <c r="I42" s="77" t="str">
        <f>IF($E42="","",VLOOKUP($E42,'1MD ELO (2)'!$A$7:$O$80,4))</f>
        <v/>
      </c>
      <c r="J42" s="299"/>
      <c r="K42" s="300"/>
      <c r="L42" s="297"/>
      <c r="M42" s="87" t="s">
        <v>173</v>
      </c>
      <c r="N42" s="73"/>
      <c r="O42" s="295" t="str">
        <f>UPPER(IF(OR(N42="a",N42="as"),M40,IF(OR(N42="b",N42="bs"),M44,)))</f>
        <v/>
      </c>
      <c r="P42" s="296"/>
      <c r="Q42" s="297"/>
      <c r="R42" s="297"/>
      <c r="S42" s="56"/>
    </row>
    <row r="43" spans="1:19" s="5" customFormat="1" ht="9.6" customHeight="1">
      <c r="A43" s="302" t="s">
        <v>303</v>
      </c>
      <c r="B43" s="47" t="str">
        <f>IF($E43="","",VLOOKUP($E43,'1MD ELO (2)'!$A$7:$O$80,14))</f>
        <v/>
      </c>
      <c r="C43" s="47" t="str">
        <f>IF($E43="","",VLOOKUP($E43,'1MD ELO (2)'!$A$7:$O$80,15))</f>
        <v/>
      </c>
      <c r="D43" s="293" t="str">
        <f>IF($E43="","",VLOOKUP($E43,'1MD ELO (2)'!$A$7:$O$80,5))</f>
        <v/>
      </c>
      <c r="E43" s="48"/>
      <c r="F43" s="77" t="str">
        <f>UPPER(IF($E43="","",VLOOKUP($E43,'1MD ELO (2)'!$A$7:$O$80,2)))</f>
        <v/>
      </c>
      <c r="G43" s="77" t="str">
        <f>IF($E43="","",VLOOKUP($E43,'1MD ELO (2)'!$A$7:$O$80,3))</f>
        <v/>
      </c>
      <c r="H43" s="77"/>
      <c r="I43" s="77" t="str">
        <f>IF($E43="","",VLOOKUP($E43,'1MD ELO (2)'!$A$7:$O$80,4))</f>
        <v/>
      </c>
      <c r="J43" s="294"/>
      <c r="K43" s="295" t="str">
        <f>UPPER(IF(OR(J44="a",J44="as"),F43,IF(OR(J44="b",J44="bs"),F44,)))</f>
        <v/>
      </c>
      <c r="L43" s="296"/>
      <c r="M43" s="305"/>
      <c r="N43" s="306"/>
      <c r="O43" s="300"/>
      <c r="P43" s="304"/>
      <c r="Q43" s="297"/>
      <c r="R43" s="297"/>
      <c r="S43" s="56"/>
    </row>
    <row r="44" spans="1:19" s="5" customFormat="1" ht="9.6" customHeight="1">
      <c r="A44" s="302" t="s">
        <v>304</v>
      </c>
      <c r="B44" s="47" t="str">
        <f>IF($E44="","",VLOOKUP($E44,'1MD ELO (2)'!$A$7:$O$80,14))</f>
        <v/>
      </c>
      <c r="C44" s="47" t="str">
        <f>IF($E44="","",VLOOKUP($E44,'1MD ELO (2)'!$A$7:$O$80,15))</f>
        <v/>
      </c>
      <c r="D44" s="293" t="str">
        <f>IF($E44="","",VLOOKUP($E44,'1MD ELO (2)'!$A$7:$O$80,5))</f>
        <v/>
      </c>
      <c r="E44" s="48"/>
      <c r="F44" s="77" t="str">
        <f>UPPER(IF($E44="","",VLOOKUP($E44,'1MD ELO (2)'!$A$7:$O$80,2)))</f>
        <v/>
      </c>
      <c r="G44" s="77" t="str">
        <f>IF($E44="","",VLOOKUP($E44,'1MD ELO (2)'!$A$7:$O$80,3))</f>
        <v/>
      </c>
      <c r="H44" s="77"/>
      <c r="I44" s="77" t="str">
        <f>IF($E44="","",VLOOKUP($E44,'1MD ELO (2)'!$A$7:$O$80,4))</f>
        <v/>
      </c>
      <c r="J44" s="299"/>
      <c r="K44" s="300"/>
      <c r="L44" s="301"/>
      <c r="M44" s="295" t="str">
        <f>UPPER(IF(OR(L44="a",L44="as"),K43,IF(OR(L44="b",L44="bs"),K45,)))</f>
        <v/>
      </c>
      <c r="N44" s="307"/>
      <c r="O44" s="297"/>
      <c r="P44" s="304"/>
      <c r="Q44" s="297"/>
      <c r="R44" s="297"/>
      <c r="S44" s="56"/>
    </row>
    <row r="45" spans="1:19" s="5" customFormat="1" ht="9.6" customHeight="1">
      <c r="A45" s="298" t="s">
        <v>305</v>
      </c>
      <c r="B45" s="47" t="str">
        <f>IF($E45="","",VLOOKUP($E45,'1MD ELO (2)'!$A$7:$O$80,14))</f>
        <v/>
      </c>
      <c r="C45" s="47" t="str">
        <f>IF($E45="","",VLOOKUP($E45,'1MD ELO (2)'!$A$7:$O$80,15))</f>
        <v/>
      </c>
      <c r="D45" s="293" t="str">
        <f>IF($E45="","",VLOOKUP($E45,'1MD ELO (2)'!$A$7:$O$80,5))</f>
        <v/>
      </c>
      <c r="E45" s="48"/>
      <c r="F45" s="77" t="str">
        <f>UPPER(IF($E45="","",VLOOKUP($E45,'1MD ELO (2)'!$A$7:$O$80,2)))</f>
        <v/>
      </c>
      <c r="G45" s="77" t="str">
        <f>IF($E45="","",VLOOKUP($E45,'1MD ELO (2)'!$A$7:$O$80,3))</f>
        <v/>
      </c>
      <c r="H45" s="77"/>
      <c r="I45" s="77" t="str">
        <f>IF($E45="","",VLOOKUP($E45,'1MD ELO (2)'!$A$7:$O$80,4))</f>
        <v/>
      </c>
      <c r="J45" s="294"/>
      <c r="K45" s="295" t="str">
        <f>UPPER(IF(OR(J46="a",J46="as"),F45,IF(OR(J46="b",J46="bs"),F46,)))</f>
        <v/>
      </c>
      <c r="L45" s="308"/>
      <c r="M45" s="300"/>
      <c r="N45" s="297"/>
      <c r="O45" s="297"/>
      <c r="P45" s="304"/>
      <c r="Q45" s="297"/>
      <c r="R45" s="297"/>
      <c r="S45" s="56"/>
    </row>
    <row r="46" spans="1:19" s="5" customFormat="1" ht="9.6" customHeight="1">
      <c r="A46" s="309" t="s">
        <v>306</v>
      </c>
      <c r="B46" s="47" t="str">
        <f>IF($E46="","",VLOOKUP($E46,'1MD ELO (2)'!$A$7:$O$80,14))</f>
        <v/>
      </c>
      <c r="C46" s="47" t="str">
        <f>IF($E46="","",VLOOKUP($E46,'1MD ELO (2)'!$A$7:$O$80,15))</f>
        <v/>
      </c>
      <c r="D46" s="293" t="str">
        <f>IF($E46="","",VLOOKUP($E46,'1MD ELO (2)'!$A$7:$O$80,5))</f>
        <v/>
      </c>
      <c r="E46" s="48"/>
      <c r="F46" s="50" t="str">
        <f>UPPER(IF($E46="","",VLOOKUP($E46,'1MD ELO (2)'!$A$7:$O$80,2)))</f>
        <v/>
      </c>
      <c r="G46" s="50" t="str">
        <f>IF($E46="","",VLOOKUP($E46,'1MD ELO (2)'!$A$7:$O$80,3))</f>
        <v/>
      </c>
      <c r="H46" s="50"/>
      <c r="I46" s="50" t="str">
        <f>IF($E46="","",VLOOKUP($E46,'1MD ELO (2)'!$A$7:$O$80,4))</f>
        <v/>
      </c>
      <c r="J46" s="299"/>
      <c r="K46" s="300"/>
      <c r="L46" s="297"/>
      <c r="M46" s="297"/>
      <c r="N46" s="310"/>
      <c r="O46" s="87" t="s">
        <v>173</v>
      </c>
      <c r="P46" s="73"/>
      <c r="Q46" s="295" t="str">
        <f>UPPER(IF(OR(P46="a",P46="as"),O42,IF(OR(P46="b",P46="bs"),O50,)))</f>
        <v/>
      </c>
      <c r="R46" s="296"/>
      <c r="S46" s="56"/>
    </row>
    <row r="47" spans="1:19" s="5" customFormat="1" ht="9.6" customHeight="1">
      <c r="A47" s="292" t="s">
        <v>307</v>
      </c>
      <c r="B47" s="47" t="str">
        <f>IF($E47="","",VLOOKUP($E47,'1MD ELO (2)'!$A$7:$O$80,14))</f>
        <v/>
      </c>
      <c r="C47" s="47" t="str">
        <f>IF($E47="","",VLOOKUP($E47,'1MD ELO (2)'!$A$7:$O$80,15))</f>
        <v/>
      </c>
      <c r="D47" s="293" t="str">
        <f>IF($E47="","",VLOOKUP($E47,'1MD ELO (2)'!$A$7:$O$80,5))</f>
        <v/>
      </c>
      <c r="E47" s="48"/>
      <c r="F47" s="50" t="str">
        <f>UPPER(IF($E47="","",VLOOKUP($E47,'1MD ELO (2)'!$A$7:$O$80,2)))</f>
        <v/>
      </c>
      <c r="G47" s="50" t="str">
        <f>IF($E47="","",VLOOKUP($E47,'1MD ELO (2)'!$A$7:$O$80,3))</f>
        <v/>
      </c>
      <c r="H47" s="50"/>
      <c r="I47" s="50" t="str">
        <f>IF($E47="","",VLOOKUP($E47,'1MD ELO (2)'!$A$7:$O$80,4))</f>
        <v/>
      </c>
      <c r="J47" s="294"/>
      <c r="K47" s="295" t="str">
        <f>UPPER(IF(OR(J48="a",J48="as"),F47,IF(OR(J48="b",J48="bs"),F48,)))</f>
        <v/>
      </c>
      <c r="L47" s="296"/>
      <c r="M47" s="297"/>
      <c r="N47" s="297"/>
      <c r="O47" s="297"/>
      <c r="P47" s="304"/>
      <c r="Q47" s="300"/>
      <c r="R47" s="304"/>
      <c r="S47" s="56"/>
    </row>
    <row r="48" spans="1:19" s="5" customFormat="1" ht="9.6" customHeight="1">
      <c r="A48" s="298" t="s">
        <v>308</v>
      </c>
      <c r="B48" s="47" t="str">
        <f>IF($E48="","",VLOOKUP($E48,'1MD ELO (2)'!$A$7:$O$80,14))</f>
        <v/>
      </c>
      <c r="C48" s="47" t="str">
        <f>IF($E48="","",VLOOKUP($E48,'1MD ELO (2)'!$A$7:$O$80,15))</f>
        <v/>
      </c>
      <c r="D48" s="293" t="str">
        <f>IF($E48="","",VLOOKUP($E48,'1MD ELO (2)'!$A$7:$O$80,5))</f>
        <v/>
      </c>
      <c r="E48" s="48"/>
      <c r="F48" s="77" t="str">
        <f>UPPER(IF($E48="","",VLOOKUP($E48,'1MD ELO (2)'!$A$7:$O$80,2)))</f>
        <v/>
      </c>
      <c r="G48" s="77" t="str">
        <f>IF($E48="","",VLOOKUP($E48,'1MD ELO (2)'!$A$7:$O$80,3))</f>
        <v/>
      </c>
      <c r="H48" s="77"/>
      <c r="I48" s="77" t="str">
        <f>IF($E48="","",VLOOKUP($E48,'1MD ELO (2)'!$A$7:$O$80,4))</f>
        <v/>
      </c>
      <c r="J48" s="299"/>
      <c r="K48" s="300"/>
      <c r="L48" s="301"/>
      <c r="M48" s="295" t="str">
        <f>UPPER(IF(OR(L48="a",L48="as"),K47,IF(OR(L48="b",L48="bs"),K49,)))</f>
        <v/>
      </c>
      <c r="N48" s="296"/>
      <c r="O48" s="297"/>
      <c r="P48" s="304"/>
      <c r="Q48" s="297"/>
      <c r="R48" s="304"/>
      <c r="S48" s="56"/>
    </row>
    <row r="49" spans="1:19" s="5" customFormat="1" ht="9.6" customHeight="1">
      <c r="A49" s="302" t="s">
        <v>309</v>
      </c>
      <c r="B49" s="47" t="str">
        <f>IF($E49="","",VLOOKUP($E49,'1MD ELO (2)'!$A$7:$O$80,14))</f>
        <v/>
      </c>
      <c r="C49" s="47" t="str">
        <f>IF($E49="","",VLOOKUP($E49,'1MD ELO (2)'!$A$7:$O$80,15))</f>
        <v/>
      </c>
      <c r="D49" s="293" t="str">
        <f>IF($E49="","",VLOOKUP($E49,'1MD ELO (2)'!$A$7:$O$80,5))</f>
        <v/>
      </c>
      <c r="E49" s="48"/>
      <c r="F49" s="77" t="str">
        <f>UPPER(IF($E49="","",VLOOKUP($E49,'1MD ELO (2)'!$A$7:$O$80,2)))</f>
        <v/>
      </c>
      <c r="G49" s="77" t="str">
        <f>IF($E49="","",VLOOKUP($E49,'1MD ELO (2)'!$A$7:$O$80,3))</f>
        <v/>
      </c>
      <c r="H49" s="77"/>
      <c r="I49" s="77" t="str">
        <f>IF($E49="","",VLOOKUP($E49,'1MD ELO (2)'!$A$7:$O$80,4))</f>
        <v/>
      </c>
      <c r="J49" s="294"/>
      <c r="K49" s="295" t="str">
        <f>UPPER(IF(OR(J50="a",J50="as"),F49,IF(OR(J50="b",J50="bs"),F50,)))</f>
        <v/>
      </c>
      <c r="L49" s="303"/>
      <c r="M49" s="300"/>
      <c r="N49" s="304"/>
      <c r="O49" s="297"/>
      <c r="P49" s="304"/>
      <c r="Q49" s="297"/>
      <c r="R49" s="304"/>
      <c r="S49" s="56"/>
    </row>
    <row r="50" spans="1:19" s="5" customFormat="1" ht="9.6" customHeight="1">
      <c r="A50" s="302" t="s">
        <v>310</v>
      </c>
      <c r="B50" s="47" t="str">
        <f>IF($E50="","",VLOOKUP($E50,'1MD ELO (2)'!$A$7:$O$80,14))</f>
        <v/>
      </c>
      <c r="C50" s="47" t="str">
        <f>IF($E50="","",VLOOKUP($E50,'1MD ELO (2)'!$A$7:$O$80,15))</f>
        <v/>
      </c>
      <c r="D50" s="293" t="str">
        <f>IF($E50="","",VLOOKUP($E50,'1MD ELO (2)'!$A$7:$O$80,5))</f>
        <v/>
      </c>
      <c r="E50" s="48"/>
      <c r="F50" s="77" t="str">
        <f>UPPER(IF($E50="","",VLOOKUP($E50,'1MD ELO (2)'!$A$7:$O$80,2)))</f>
        <v/>
      </c>
      <c r="G50" s="77" t="str">
        <f>IF($E50="","",VLOOKUP($E50,'1MD ELO (2)'!$A$7:$O$80,3))</f>
        <v/>
      </c>
      <c r="H50" s="77"/>
      <c r="I50" s="77" t="str">
        <f>IF($E50="","",VLOOKUP($E50,'1MD ELO (2)'!$A$7:$O$80,4))</f>
        <v/>
      </c>
      <c r="J50" s="299"/>
      <c r="K50" s="300"/>
      <c r="L50" s="297"/>
      <c r="M50" s="87" t="s">
        <v>173</v>
      </c>
      <c r="N50" s="73"/>
      <c r="O50" s="295" t="str">
        <f>UPPER(IF(OR(N50="a",N50="as"),M48,IF(OR(N50="b",N50="bs"),M52,)))</f>
        <v/>
      </c>
      <c r="P50" s="308"/>
      <c r="Q50" s="297"/>
      <c r="R50" s="304"/>
      <c r="S50" s="56"/>
    </row>
    <row r="51" spans="1:19" s="5" customFormat="1" ht="9.6" customHeight="1">
      <c r="A51" s="302" t="s">
        <v>311</v>
      </c>
      <c r="B51" s="47" t="str">
        <f>IF($E51="","",VLOOKUP($E51,'1MD ELO (2)'!$A$7:$O$80,14))</f>
        <v/>
      </c>
      <c r="C51" s="47" t="str">
        <f>IF($E51="","",VLOOKUP($E51,'1MD ELO (2)'!$A$7:$O$80,15))</f>
        <v/>
      </c>
      <c r="D51" s="293" t="str">
        <f>IF($E51="","",VLOOKUP($E51,'1MD ELO (2)'!$A$7:$O$80,5))</f>
        <v/>
      </c>
      <c r="E51" s="48"/>
      <c r="F51" s="77" t="str">
        <f>UPPER(IF($E51="","",VLOOKUP($E51,'1MD ELO (2)'!$A$7:$O$80,2)))</f>
        <v/>
      </c>
      <c r="G51" s="77" t="str">
        <f>IF($E51="","",VLOOKUP($E51,'1MD ELO (2)'!$A$7:$O$80,3))</f>
        <v/>
      </c>
      <c r="H51" s="77"/>
      <c r="I51" s="77" t="str">
        <f>IF($E51="","",VLOOKUP($E51,'1MD ELO (2)'!$A$7:$O$80,4))</f>
        <v/>
      </c>
      <c r="J51" s="294"/>
      <c r="K51" s="295" t="str">
        <f>UPPER(IF(OR(J52="a",J52="as"),F51,IF(OR(J52="b",J52="bs"),F52,)))</f>
        <v/>
      </c>
      <c r="L51" s="296"/>
      <c r="M51" s="305"/>
      <c r="N51" s="306"/>
      <c r="O51" s="300"/>
      <c r="P51" s="297"/>
      <c r="Q51" s="297"/>
      <c r="R51" s="304"/>
      <c r="S51" s="56"/>
    </row>
    <row r="52" spans="1:19" s="5" customFormat="1" ht="9.6" customHeight="1">
      <c r="A52" s="302" t="s">
        <v>312</v>
      </c>
      <c r="B52" s="47" t="str">
        <f>IF($E52="","",VLOOKUP($E52,'1MD ELO (2)'!$A$7:$O$80,14))</f>
        <v/>
      </c>
      <c r="C52" s="47" t="str">
        <f>IF($E52="","",VLOOKUP($E52,'1MD ELO (2)'!$A$7:$O$80,15))</f>
        <v/>
      </c>
      <c r="D52" s="293" t="str">
        <f>IF($E52="","",VLOOKUP($E52,'1MD ELO (2)'!$A$7:$O$80,5))</f>
        <v/>
      </c>
      <c r="E52" s="48"/>
      <c r="F52" s="77" t="str">
        <f>UPPER(IF($E52="","",VLOOKUP($E52,'1MD ELO (2)'!$A$7:$O$80,2)))</f>
        <v/>
      </c>
      <c r="G52" s="77" t="str">
        <f>IF($E52="","",VLOOKUP($E52,'1MD ELO (2)'!$A$7:$O$80,3))</f>
        <v/>
      </c>
      <c r="H52" s="77"/>
      <c r="I52" s="77" t="str">
        <f>IF($E52="","",VLOOKUP($E52,'1MD ELO (2)'!$A$7:$O$80,4))</f>
        <v/>
      </c>
      <c r="J52" s="299"/>
      <c r="K52" s="300"/>
      <c r="L52" s="301"/>
      <c r="M52" s="295" t="str">
        <f>UPPER(IF(OR(L52="a",L52="as"),K51,IF(OR(L52="b",L52="bs"),K53,)))</f>
        <v/>
      </c>
      <c r="N52" s="307"/>
      <c r="O52" s="297"/>
      <c r="P52" s="297"/>
      <c r="Q52" s="297"/>
      <c r="R52" s="304"/>
      <c r="S52" s="56"/>
    </row>
    <row r="53" spans="1:19" s="5" customFormat="1" ht="9.6" customHeight="1">
      <c r="A53" s="298" t="s">
        <v>313</v>
      </c>
      <c r="B53" s="47" t="str">
        <f>IF($E53="","",VLOOKUP($E53,'1MD ELO (2)'!$A$7:$O$80,14))</f>
        <v/>
      </c>
      <c r="C53" s="47" t="str">
        <f>IF($E53="","",VLOOKUP($E53,'1MD ELO (2)'!$A$7:$O$80,15))</f>
        <v/>
      </c>
      <c r="D53" s="293" t="str">
        <f>IF($E53="","",VLOOKUP($E53,'1MD ELO (2)'!$A$7:$O$80,5))</f>
        <v/>
      </c>
      <c r="E53" s="48"/>
      <c r="F53" s="77" t="str">
        <f>UPPER(IF($E53="","",VLOOKUP($E53,'1MD ELO (2)'!$A$7:$O$80,2)))</f>
        <v/>
      </c>
      <c r="G53" s="77" t="str">
        <f>IF($E53="","",VLOOKUP($E53,'1MD ELO (2)'!$A$7:$O$80,3))</f>
        <v/>
      </c>
      <c r="H53" s="77"/>
      <c r="I53" s="77" t="str">
        <f>IF($E53="","",VLOOKUP($E53,'1MD ELO (2)'!$A$7:$O$80,4))</f>
        <v/>
      </c>
      <c r="J53" s="294"/>
      <c r="K53" s="295" t="str">
        <f>UPPER(IF(OR(J54="a",J54="as"),F53,IF(OR(J54="b",J54="bs"),F54,)))</f>
        <v/>
      </c>
      <c r="L53" s="308"/>
      <c r="M53" s="300"/>
      <c r="N53" s="297"/>
      <c r="O53" s="297"/>
      <c r="P53" s="297"/>
      <c r="Q53" s="297"/>
      <c r="R53" s="304"/>
      <c r="S53" s="56"/>
    </row>
    <row r="54" spans="1:19" s="5" customFormat="1" ht="9.6" customHeight="1">
      <c r="A54" s="309" t="s">
        <v>314</v>
      </c>
      <c r="B54" s="47" t="str">
        <f>IF($E54="","",VLOOKUP($E54,'1MD ELO (2)'!$A$7:$O$80,14))</f>
        <v/>
      </c>
      <c r="C54" s="47" t="str">
        <f>IF($E54="","",VLOOKUP($E54,'1MD ELO (2)'!$A$7:$O$80,15))</f>
        <v/>
      </c>
      <c r="D54" s="293" t="str">
        <f>IF($E54="","",VLOOKUP($E54,'1MD ELO (2)'!$A$7:$O$80,5))</f>
        <v/>
      </c>
      <c r="E54" s="48"/>
      <c r="F54" s="50" t="str">
        <f>UPPER(IF($E54="","",VLOOKUP($E54,'1MD ELO (2)'!$A$7:$O$80,2)))</f>
        <v/>
      </c>
      <c r="G54" s="50" t="str">
        <f>IF($E54="","",VLOOKUP($E54,'1MD ELO (2)'!$A$7:$O$80,3))</f>
        <v/>
      </c>
      <c r="H54" s="50"/>
      <c r="I54" s="50" t="str">
        <f>IF($E54="","",VLOOKUP($E54,'1MD ELO (2)'!$A$7:$O$80,4))</f>
        <v/>
      </c>
      <c r="J54" s="299"/>
      <c r="K54" s="300"/>
      <c r="L54" s="297"/>
      <c r="M54" s="297"/>
      <c r="N54" s="310"/>
      <c r="O54" s="311" t="s">
        <v>315</v>
      </c>
      <c r="P54" s="312"/>
      <c r="Q54" s="295" t="str">
        <f>UPPER(IF(OR(P55="a",P55="as"),Q46,IF(OR(P55="b",P55="bs"),Q62,)))</f>
        <v/>
      </c>
      <c r="R54" s="313"/>
      <c r="S54" s="56"/>
    </row>
    <row r="55" spans="1:19" s="5" customFormat="1" ht="9.6" customHeight="1">
      <c r="A55" s="292" t="s">
        <v>316</v>
      </c>
      <c r="B55" s="47" t="str">
        <f>IF($E55="","",VLOOKUP($E55,'1MD ELO (2)'!$A$7:$O$80,14))</f>
        <v/>
      </c>
      <c r="C55" s="47" t="str">
        <f>IF($E55="","",VLOOKUP($E55,'1MD ELO (2)'!$A$7:$O$80,15))</f>
        <v/>
      </c>
      <c r="D55" s="293" t="str">
        <f>IF($E55="","",VLOOKUP($E55,'1MD ELO (2)'!$A$7:$O$80,5))</f>
        <v/>
      </c>
      <c r="E55" s="48"/>
      <c r="F55" s="50" t="str">
        <f>UPPER(IF($E55="","",VLOOKUP($E55,'1MD ELO (2)'!$A$7:$O$80,2)))</f>
        <v/>
      </c>
      <c r="G55" s="50" t="str">
        <f>IF($E55="","",VLOOKUP($E55,'1MD ELO (2)'!$A$7:$O$80,3))</f>
        <v/>
      </c>
      <c r="H55" s="50"/>
      <c r="I55" s="50" t="str">
        <f>IF($E55="","",VLOOKUP($E55,'1MD ELO (2)'!$A$7:$O$80,4))</f>
        <v/>
      </c>
      <c r="J55" s="294"/>
      <c r="K55" s="295" t="str">
        <f>UPPER(IF(OR(J56="a",J56="as"),F55,IF(OR(J56="b",J56="bs"),F56,)))</f>
        <v/>
      </c>
      <c r="L55" s="296"/>
      <c r="M55" s="297"/>
      <c r="N55" s="297"/>
      <c r="O55" s="87" t="s">
        <v>173</v>
      </c>
      <c r="P55" s="314"/>
      <c r="Q55" s="300"/>
      <c r="R55" s="315"/>
      <c r="S55" s="56"/>
    </row>
    <row r="56" spans="1:19" s="5" customFormat="1" ht="9.6" customHeight="1">
      <c r="A56" s="298" t="s">
        <v>317</v>
      </c>
      <c r="B56" s="47" t="str">
        <f>IF($E56="","",VLOOKUP($E56,'1MD ELO (2)'!$A$7:$O$80,14))</f>
        <v/>
      </c>
      <c r="C56" s="47" t="str">
        <f>IF($E56="","",VLOOKUP($E56,'1MD ELO (2)'!$A$7:$O$80,15))</f>
        <v/>
      </c>
      <c r="D56" s="293" t="str">
        <f>IF($E56="","",VLOOKUP($E56,'1MD ELO (2)'!$A$7:$O$80,5))</f>
        <v/>
      </c>
      <c r="E56" s="48"/>
      <c r="F56" s="77" t="str">
        <f>UPPER(IF($E56="","",VLOOKUP($E56,'1MD ELO (2)'!$A$7:$O$80,2)))</f>
        <v/>
      </c>
      <c r="G56" s="77" t="str">
        <f>IF($E56="","",VLOOKUP($E56,'1MD ELO (2)'!$A$7:$O$80,3))</f>
        <v/>
      </c>
      <c r="H56" s="77"/>
      <c r="I56" s="77" t="str">
        <f>IF($E56="","",VLOOKUP($E56,'1MD ELO (2)'!$A$7:$O$80,4))</f>
        <v/>
      </c>
      <c r="J56" s="299"/>
      <c r="K56" s="300"/>
      <c r="L56" s="301"/>
      <c r="M56" s="295" t="str">
        <f>UPPER(IF(OR(L56="a",L56="as"),K55,IF(OR(L56="b",L56="bs"),K57,)))</f>
        <v/>
      </c>
      <c r="N56" s="296"/>
      <c r="O56" s="297"/>
      <c r="P56" s="297"/>
      <c r="Q56" s="297"/>
      <c r="R56" s="304"/>
      <c r="S56" s="56"/>
    </row>
    <row r="57" spans="1:19" s="5" customFormat="1" ht="9.6" customHeight="1">
      <c r="A57" s="302" t="s">
        <v>318</v>
      </c>
      <c r="B57" s="47" t="str">
        <f>IF($E57="","",VLOOKUP($E57,'1MD ELO (2)'!$A$7:$O$80,14))</f>
        <v/>
      </c>
      <c r="C57" s="47" t="str">
        <f>IF($E57="","",VLOOKUP($E57,'1MD ELO (2)'!$A$7:$O$80,15))</f>
        <v/>
      </c>
      <c r="D57" s="293" t="str">
        <f>IF($E57="","",VLOOKUP($E57,'1MD ELO (2)'!$A$7:$O$80,5))</f>
        <v/>
      </c>
      <c r="E57" s="48"/>
      <c r="F57" s="77" t="str">
        <f>UPPER(IF($E57="","",VLOOKUP($E57,'1MD ELO (2)'!$A$7:$O$80,2)))</f>
        <v/>
      </c>
      <c r="G57" s="77" t="str">
        <f>IF($E57="","",VLOOKUP($E57,'1MD ELO (2)'!$A$7:$O$80,3))</f>
        <v/>
      </c>
      <c r="H57" s="77"/>
      <c r="I57" s="77" t="str">
        <f>IF($E57="","",VLOOKUP($E57,'1MD ELO (2)'!$A$7:$O$80,4))</f>
        <v/>
      </c>
      <c r="J57" s="294"/>
      <c r="K57" s="295" t="str">
        <f>UPPER(IF(OR(J58="a",J58="as"),F57,IF(OR(J58="b",J58="bs"),F58,)))</f>
        <v/>
      </c>
      <c r="L57" s="303"/>
      <c r="M57" s="300"/>
      <c r="N57" s="304"/>
      <c r="O57" s="297"/>
      <c r="P57" s="297"/>
      <c r="Q57" s="719" t="str">
        <f>IF(Y3="","",CONCATENATE(AC1," pont"))</f>
        <v/>
      </c>
      <c r="R57" s="720"/>
      <c r="S57" s="56"/>
    </row>
    <row r="58" spans="1:19" s="5" customFormat="1" ht="9.6" customHeight="1">
      <c r="A58" s="302" t="s">
        <v>319</v>
      </c>
      <c r="B58" s="47" t="str">
        <f>IF($E58="","",VLOOKUP($E58,'1MD ELO (2)'!$A$7:$O$80,14))</f>
        <v/>
      </c>
      <c r="C58" s="47" t="str">
        <f>IF($E58="","",VLOOKUP($E58,'1MD ELO (2)'!$A$7:$O$80,15))</f>
        <v/>
      </c>
      <c r="D58" s="293" t="str">
        <f>IF($E58="","",VLOOKUP($E58,'1MD ELO (2)'!$A$7:$O$80,5))</f>
        <v/>
      </c>
      <c r="E58" s="48"/>
      <c r="F58" s="77" t="str">
        <f>UPPER(IF($E58="","",VLOOKUP($E58,'1MD ELO (2)'!$A$7:$O$80,2)))</f>
        <v/>
      </c>
      <c r="G58" s="77" t="str">
        <f>IF($E58="","",VLOOKUP($E58,'1MD ELO (2)'!$A$7:$O$80,3))</f>
        <v/>
      </c>
      <c r="H58" s="77"/>
      <c r="I58" s="77" t="str">
        <f>IF($E58="","",VLOOKUP($E58,'1MD ELO (2)'!$A$7:$O$80,4))</f>
        <v/>
      </c>
      <c r="J58" s="299"/>
      <c r="K58" s="300"/>
      <c r="L58" s="297"/>
      <c r="M58" s="87" t="s">
        <v>173</v>
      </c>
      <c r="N58" s="73"/>
      <c r="O58" s="295" t="str">
        <f>UPPER(IF(OR(N58="a",N58="as"),M56,IF(OR(N58="b",N58="bs"),M60,)))</f>
        <v/>
      </c>
      <c r="P58" s="296"/>
      <c r="Q58" s="297"/>
      <c r="R58" s="304"/>
      <c r="S58" s="56"/>
    </row>
    <row r="59" spans="1:19" s="5" customFormat="1" ht="9.6" customHeight="1">
      <c r="A59" s="302" t="s">
        <v>320</v>
      </c>
      <c r="B59" s="47" t="str">
        <f>IF($E59="","",VLOOKUP($E59,'1MD ELO (2)'!$A$7:$O$80,14))</f>
        <v/>
      </c>
      <c r="C59" s="47" t="str">
        <f>IF($E59="","",VLOOKUP($E59,'1MD ELO (2)'!$A$7:$O$80,15))</f>
        <v/>
      </c>
      <c r="D59" s="293" t="str">
        <f>IF($E59="","",VLOOKUP($E59,'1MD ELO (2)'!$A$7:$O$80,5))</f>
        <v/>
      </c>
      <c r="E59" s="48"/>
      <c r="F59" s="77" t="str">
        <f>UPPER(IF($E59="","",VLOOKUP($E59,'1MD ELO (2)'!$A$7:$O$80,2)))</f>
        <v/>
      </c>
      <c r="G59" s="77" t="str">
        <f>IF($E59="","",VLOOKUP($E59,'1MD ELO (2)'!$A$7:$O$80,3))</f>
        <v/>
      </c>
      <c r="H59" s="77"/>
      <c r="I59" s="77" t="str">
        <f>IF($E59="","",VLOOKUP($E59,'1MD ELO (2)'!$A$7:$O$80,4))</f>
        <v/>
      </c>
      <c r="J59" s="294"/>
      <c r="K59" s="295" t="str">
        <f>UPPER(IF(OR(J60="a",J60="as"),F59,IF(OR(J60="b",J60="bs"),F60,)))</f>
        <v/>
      </c>
      <c r="L59" s="296"/>
      <c r="M59" s="305"/>
      <c r="N59" s="306"/>
      <c r="O59" s="300"/>
      <c r="P59" s="304"/>
      <c r="Q59" s="297"/>
      <c r="R59" s="304"/>
      <c r="S59" s="56"/>
    </row>
    <row r="60" spans="1:19" s="5" customFormat="1" ht="9.6" customHeight="1">
      <c r="A60" s="302" t="s">
        <v>321</v>
      </c>
      <c r="B60" s="47" t="str">
        <f>IF($E60="","",VLOOKUP($E60,'1MD ELO (2)'!$A$7:$O$80,14))</f>
        <v/>
      </c>
      <c r="C60" s="47" t="str">
        <f>IF($E60="","",VLOOKUP($E60,'1MD ELO (2)'!$A$7:$O$80,15))</f>
        <v/>
      </c>
      <c r="D60" s="293" t="str">
        <f>IF($E60="","",VLOOKUP($E60,'1MD ELO (2)'!$A$7:$O$80,5))</f>
        <v/>
      </c>
      <c r="E60" s="48"/>
      <c r="F60" s="77" t="str">
        <f>UPPER(IF($E60="","",VLOOKUP($E60,'1MD ELO (2)'!$A$7:$O$80,2)))</f>
        <v/>
      </c>
      <c r="G60" s="77" t="str">
        <f>IF($E60="","",VLOOKUP($E60,'1MD ELO (2)'!$A$7:$O$80,3))</f>
        <v/>
      </c>
      <c r="H60" s="77"/>
      <c r="I60" s="77" t="str">
        <f>IF($E60="","",VLOOKUP($E60,'1MD ELO (2)'!$A$7:$O$80,4))</f>
        <v/>
      </c>
      <c r="J60" s="299"/>
      <c r="K60" s="300"/>
      <c r="L60" s="301"/>
      <c r="M60" s="295" t="str">
        <f>UPPER(IF(OR(L60="a",L60="as"),K59,IF(OR(L60="b",L60="bs"),K61,)))</f>
        <v/>
      </c>
      <c r="N60" s="307"/>
      <c r="O60" s="297"/>
      <c r="P60" s="304"/>
      <c r="Q60" s="297"/>
      <c r="R60" s="304"/>
      <c r="S60" s="56"/>
    </row>
    <row r="61" spans="1:19" s="5" customFormat="1" ht="9.6" customHeight="1">
      <c r="A61" s="298" t="s">
        <v>322</v>
      </c>
      <c r="B61" s="47" t="str">
        <f>IF($E61="","",VLOOKUP($E61,'1MD ELO (2)'!$A$7:$O$80,14))</f>
        <v/>
      </c>
      <c r="C61" s="47" t="str">
        <f>IF($E61="","",VLOOKUP($E61,'1MD ELO (2)'!$A$7:$O$80,15))</f>
        <v/>
      </c>
      <c r="D61" s="293" t="str">
        <f>IF($E61="","",VLOOKUP($E61,'1MD ELO (2)'!$A$7:$O$80,5))</f>
        <v/>
      </c>
      <c r="E61" s="48"/>
      <c r="F61" s="77" t="str">
        <f>UPPER(IF($E61="","",VLOOKUP($E61,'1MD ELO (2)'!$A$7:$O$80,2)))</f>
        <v/>
      </c>
      <c r="G61" s="77" t="str">
        <f>IF($E61="","",VLOOKUP($E61,'1MD ELO (2)'!$A$7:$O$80,3))</f>
        <v/>
      </c>
      <c r="H61" s="77"/>
      <c r="I61" s="77" t="str">
        <f>IF($E61="","",VLOOKUP($E61,'1MD ELO (2)'!$A$7:$O$80,4))</f>
        <v/>
      </c>
      <c r="J61" s="294"/>
      <c r="K61" s="295" t="str">
        <f>UPPER(IF(OR(J62="a",J62="as"),F61,IF(OR(J62="b",J62="bs"),F62,)))</f>
        <v/>
      </c>
      <c r="L61" s="308"/>
      <c r="M61" s="300"/>
      <c r="N61" s="297"/>
      <c r="O61" s="297"/>
      <c r="P61" s="304"/>
      <c r="Q61" s="297"/>
      <c r="R61" s="304"/>
      <c r="S61" s="56"/>
    </row>
    <row r="62" spans="1:19" s="5" customFormat="1" ht="9.6" customHeight="1">
      <c r="A62" s="309" t="s">
        <v>323</v>
      </c>
      <c r="B62" s="47" t="str">
        <f>IF($E62="","",VLOOKUP($E62,'1MD ELO (2)'!$A$7:$O$80,14))</f>
        <v/>
      </c>
      <c r="C62" s="47" t="str">
        <f>IF($E62="","",VLOOKUP($E62,'1MD ELO (2)'!$A$7:$O$80,15))</f>
        <v/>
      </c>
      <c r="D62" s="293" t="str">
        <f>IF($E62="","",VLOOKUP($E62,'1MD ELO (2)'!$A$7:$O$80,5))</f>
        <v/>
      </c>
      <c r="E62" s="48"/>
      <c r="F62" s="50" t="str">
        <f>UPPER(IF($E62="","",VLOOKUP($E62,'1MD ELO (2)'!$A$7:$O$80,2)))</f>
        <v/>
      </c>
      <c r="G62" s="50" t="str">
        <f>IF($E62="","",VLOOKUP($E62,'1MD ELO (2)'!$A$7:$O$80,3))</f>
        <v/>
      </c>
      <c r="H62" s="50"/>
      <c r="I62" s="50" t="str">
        <f>IF($E62="","",VLOOKUP($E62,'1MD ELO (2)'!$A$7:$O$80,4))</f>
        <v/>
      </c>
      <c r="J62" s="299"/>
      <c r="K62" s="300"/>
      <c r="L62" s="297"/>
      <c r="M62" s="297"/>
      <c r="N62" s="310"/>
      <c r="O62" s="87" t="s">
        <v>173</v>
      </c>
      <c r="P62" s="73"/>
      <c r="Q62" s="295" t="str">
        <f>UPPER(IF(OR(P62="a",P62="as"),O58,IF(OR(P62="b",P62="bs"),O66,)))</f>
        <v/>
      </c>
      <c r="R62" s="308"/>
      <c r="S62" s="56"/>
    </row>
    <row r="63" spans="1:19" s="5" customFormat="1" ht="9.6" customHeight="1">
      <c r="A63" s="292" t="s">
        <v>324</v>
      </c>
      <c r="B63" s="47" t="str">
        <f>IF($E63="","",VLOOKUP($E63,'1MD ELO (2)'!$A$7:$O$80,14))</f>
        <v/>
      </c>
      <c r="C63" s="47" t="str">
        <f>IF($E63="","",VLOOKUP($E63,'1MD ELO (2)'!$A$7:$O$80,15))</f>
        <v/>
      </c>
      <c r="D63" s="293" t="str">
        <f>IF($E63="","",VLOOKUP($E63,'1MD ELO (2)'!$A$7:$O$80,5))</f>
        <v/>
      </c>
      <c r="E63" s="48"/>
      <c r="F63" s="50" t="str">
        <f>UPPER(IF($E63="","",VLOOKUP($E63,'1MD ELO (2)'!$A$7:$O$80,2)))</f>
        <v/>
      </c>
      <c r="G63" s="50" t="str">
        <f>IF($E63="","",VLOOKUP($E63,'1MD ELO (2)'!$A$7:$O$80,3))</f>
        <v/>
      </c>
      <c r="H63" s="50"/>
      <c r="I63" s="50" t="str">
        <f>IF($E63="","",VLOOKUP($E63,'1MD ELO (2)'!$A$7:$O$80,4))</f>
        <v/>
      </c>
      <c r="J63" s="294"/>
      <c r="K63" s="295" t="str">
        <f>UPPER(IF(OR(J64="a",J64="as"),F63,IF(OR(J64="b",J64="bs"),F64,)))</f>
        <v/>
      </c>
      <c r="L63" s="296"/>
      <c r="M63" s="297"/>
      <c r="N63" s="297"/>
      <c r="O63" s="297"/>
      <c r="P63" s="304"/>
      <c r="Q63" s="300"/>
      <c r="R63" s="297"/>
      <c r="S63" s="56"/>
    </row>
    <row r="64" spans="1:19" s="5" customFormat="1" ht="9.6" customHeight="1">
      <c r="A64" s="298" t="s">
        <v>325</v>
      </c>
      <c r="B64" s="47" t="str">
        <f>IF($E64="","",VLOOKUP($E64,'1MD ELO (2)'!$A$7:$O$80,14))</f>
        <v/>
      </c>
      <c r="C64" s="47" t="str">
        <f>IF($E64="","",VLOOKUP($E64,'1MD ELO (2)'!$A$7:$O$80,15))</f>
        <v/>
      </c>
      <c r="D64" s="293" t="str">
        <f>IF($E64="","",VLOOKUP($E64,'1MD ELO (2)'!$A$7:$O$80,5))</f>
        <v/>
      </c>
      <c r="E64" s="48"/>
      <c r="F64" s="77" t="str">
        <f>UPPER(IF($E64="","",VLOOKUP($E64,'1MD ELO (2)'!$A$7:$O$80,2)))</f>
        <v/>
      </c>
      <c r="G64" s="77" t="str">
        <f>IF($E64="","",VLOOKUP($E64,'1MD ELO (2)'!$A$7:$O$80,3))</f>
        <v/>
      </c>
      <c r="H64" s="77"/>
      <c r="I64" s="77" t="str">
        <f>IF($E64="","",VLOOKUP($E64,'1MD ELO (2)'!$A$7:$O$80,4))</f>
        <v/>
      </c>
      <c r="J64" s="299"/>
      <c r="K64" s="300"/>
      <c r="L64" s="301"/>
      <c r="M64" s="295" t="str">
        <f>UPPER(IF(OR(L64="a",L64="as"),K63,IF(OR(L64="b",L64="bs"),K65,)))</f>
        <v/>
      </c>
      <c r="N64" s="296"/>
      <c r="O64" s="297"/>
      <c r="P64" s="304"/>
      <c r="Q64" s="297"/>
      <c r="R64" s="297"/>
      <c r="S64" s="56"/>
    </row>
    <row r="65" spans="1:19" s="5" customFormat="1" ht="9.6" customHeight="1">
      <c r="A65" s="302" t="s">
        <v>326</v>
      </c>
      <c r="B65" s="47" t="str">
        <f>IF($E65="","",VLOOKUP($E65,'1MD ELO (2)'!$A$7:$O$80,14))</f>
        <v/>
      </c>
      <c r="C65" s="47" t="str">
        <f>IF($E65="","",VLOOKUP($E65,'1MD ELO (2)'!$A$7:$O$80,15))</f>
        <v/>
      </c>
      <c r="D65" s="293" t="str">
        <f>IF($E65="","",VLOOKUP($E65,'1MD ELO (2)'!$A$7:$O$80,5))</f>
        <v/>
      </c>
      <c r="E65" s="48"/>
      <c r="F65" s="77" t="str">
        <f>UPPER(IF($E65="","",VLOOKUP($E65,'1MD ELO (2)'!$A$7:$O$80,2)))</f>
        <v/>
      </c>
      <c r="G65" s="77" t="str">
        <f>IF($E65="","",VLOOKUP($E65,'1MD ELO (2)'!$A$7:$O$80,3))</f>
        <v/>
      </c>
      <c r="H65" s="77"/>
      <c r="I65" s="77" t="str">
        <f>IF($E65="","",VLOOKUP($E65,'1MD ELO (2)'!$A$7:$O$80,4))</f>
        <v/>
      </c>
      <c r="J65" s="294"/>
      <c r="K65" s="295" t="str">
        <f>UPPER(IF(OR(J66="a",J66="as"),F65,IF(OR(J66="b",J66="bs"),F66,)))</f>
        <v/>
      </c>
      <c r="L65" s="303"/>
      <c r="M65" s="300"/>
      <c r="N65" s="304"/>
      <c r="O65" s="297"/>
      <c r="P65" s="304"/>
      <c r="Q65" s="297"/>
      <c r="R65" s="297"/>
      <c r="S65" s="56"/>
    </row>
    <row r="66" spans="1:19" s="5" customFormat="1" ht="9.6" customHeight="1">
      <c r="A66" s="302" t="s">
        <v>327</v>
      </c>
      <c r="B66" s="47" t="str">
        <f>IF($E66="","",VLOOKUP($E66,'1MD ELO (2)'!$A$7:$O$80,14))</f>
        <v/>
      </c>
      <c r="C66" s="47" t="str">
        <f>IF($E66="","",VLOOKUP($E66,'1MD ELO (2)'!$A$7:$O$80,15))</f>
        <v/>
      </c>
      <c r="D66" s="293" t="str">
        <f>IF($E66="","",VLOOKUP($E66,'1MD ELO (2)'!$A$7:$O$80,5))</f>
        <v/>
      </c>
      <c r="E66" s="48"/>
      <c r="F66" s="77" t="str">
        <f>UPPER(IF($E66="","",VLOOKUP($E66,'1MD ELO (2)'!$A$7:$O$80,2)))</f>
        <v/>
      </c>
      <c r="G66" s="77" t="str">
        <f>IF($E66="","",VLOOKUP($E66,'1MD ELO (2)'!$A$7:$O$80,3))</f>
        <v/>
      </c>
      <c r="H66" s="77"/>
      <c r="I66" s="77" t="str">
        <f>IF($E66="","",VLOOKUP($E66,'1MD ELO (2)'!$A$7:$O$80,4))</f>
        <v/>
      </c>
      <c r="J66" s="299"/>
      <c r="K66" s="300"/>
      <c r="L66" s="297"/>
      <c r="M66" s="87" t="s">
        <v>173</v>
      </c>
      <c r="N66" s="73"/>
      <c r="O66" s="295" t="str">
        <f>UPPER(IF(OR(N66="a",N66="as"),M64,IF(OR(N66="b",N66="bs"),M68,)))</f>
        <v/>
      </c>
      <c r="P66" s="308"/>
      <c r="Q66" s="297"/>
      <c r="R66" s="297"/>
      <c r="S66" s="56"/>
    </row>
    <row r="67" spans="1:19" s="5" customFormat="1" ht="9.6" customHeight="1">
      <c r="A67" s="302" t="s">
        <v>328</v>
      </c>
      <c r="B67" s="47" t="str">
        <f>IF($E67="","",VLOOKUP($E67,'1MD ELO (2)'!$A$7:$O$80,14))</f>
        <v/>
      </c>
      <c r="C67" s="47" t="str">
        <f>IF($E67="","",VLOOKUP($E67,'1MD ELO (2)'!$A$7:$O$80,15))</f>
        <v/>
      </c>
      <c r="D67" s="293" t="str">
        <f>IF($E67="","",VLOOKUP($E67,'1MD ELO (2)'!$A$7:$O$80,5))</f>
        <v/>
      </c>
      <c r="E67" s="48"/>
      <c r="F67" s="77" t="str">
        <f>UPPER(IF($E67="","",VLOOKUP($E67,'1MD ELO (2)'!$A$7:$O$80,2)))</f>
        <v/>
      </c>
      <c r="G67" s="77" t="str">
        <f>IF($E67="","",VLOOKUP($E67,'1MD ELO (2)'!$A$7:$O$80,3))</f>
        <v/>
      </c>
      <c r="H67" s="77"/>
      <c r="I67" s="77" t="str">
        <f>IF($E67="","",VLOOKUP($E67,'1MD ELO (2)'!$A$7:$O$80,4))</f>
        <v/>
      </c>
      <c r="J67" s="294"/>
      <c r="K67" s="295" t="str">
        <f>UPPER(IF(OR(J68="a",J68="as"),F67,IF(OR(J68="b",J68="bs"),F68,)))</f>
        <v/>
      </c>
      <c r="L67" s="296"/>
      <c r="M67" s="305"/>
      <c r="N67" s="306"/>
      <c r="O67" s="300"/>
      <c r="P67" s="297"/>
      <c r="Q67" s="297"/>
      <c r="R67" s="297"/>
      <c r="S67" s="56"/>
    </row>
    <row r="68" spans="1:19" s="5" customFormat="1" ht="9.6" customHeight="1">
      <c r="A68" s="302" t="s">
        <v>329</v>
      </c>
      <c r="B68" s="47" t="str">
        <f>IF($E68="","",VLOOKUP($E68,'1MD ELO (2)'!$A$7:$O$80,14))</f>
        <v/>
      </c>
      <c r="C68" s="47" t="str">
        <f>IF($E68="","",VLOOKUP($E68,'1MD ELO (2)'!$A$7:$O$80,15))</f>
        <v/>
      </c>
      <c r="D68" s="293" t="str">
        <f>IF($E68="","",VLOOKUP($E68,'1MD ELO (2)'!$A$7:$O$80,5))</f>
        <v/>
      </c>
      <c r="E68" s="48"/>
      <c r="F68" s="77" t="str">
        <f>UPPER(IF($E68="","",VLOOKUP($E68,'1MD ELO (2)'!$A$7:$O$80,2)))</f>
        <v/>
      </c>
      <c r="G68" s="77" t="str">
        <f>IF($E68="","",VLOOKUP($E68,'1MD ELO (2)'!$A$7:$O$80,3))</f>
        <v/>
      </c>
      <c r="H68" s="77"/>
      <c r="I68" s="77" t="str">
        <f>IF($E68="","",VLOOKUP($E68,'1MD ELO (2)'!$A$7:$O$80,4))</f>
        <v/>
      </c>
      <c r="J68" s="299"/>
      <c r="K68" s="300"/>
      <c r="L68" s="301"/>
      <c r="M68" s="295" t="str">
        <f>UPPER(IF(OR(L68="a",L68="as"),K67,IF(OR(L68="b",L68="bs"),K69,)))</f>
        <v/>
      </c>
      <c r="N68" s="307"/>
      <c r="O68" s="297"/>
      <c r="P68" s="297"/>
      <c r="Q68" s="297"/>
      <c r="R68" s="297"/>
      <c r="S68" s="56"/>
    </row>
    <row r="69" spans="1:19" s="5" customFormat="1" ht="9.6" customHeight="1">
      <c r="A69" s="298" t="s">
        <v>330</v>
      </c>
      <c r="B69" s="47" t="str">
        <f>IF($E69="","",VLOOKUP($E69,'1MD ELO (2)'!$A$7:$O$80,14))</f>
        <v/>
      </c>
      <c r="C69" s="47" t="str">
        <f>IF($E69="","",VLOOKUP($E69,'1MD ELO (2)'!$A$7:$O$80,15))</f>
        <v/>
      </c>
      <c r="D69" s="293" t="str">
        <f>IF($E69="","",VLOOKUP($E69,'1MD ELO (2)'!$A$7:$O$80,5))</f>
        <v/>
      </c>
      <c r="E69" s="48"/>
      <c r="F69" s="77" t="str">
        <f>UPPER(IF($E69="","",VLOOKUP($E69,'1MD ELO (2)'!$A$7:$O$80,2)))</f>
        <v/>
      </c>
      <c r="G69" s="77" t="str">
        <f>IF($E69="","",VLOOKUP($E69,'1MD ELO (2)'!$A$7:$O$80,3))</f>
        <v/>
      </c>
      <c r="H69" s="77"/>
      <c r="I69" s="77" t="str">
        <f>IF($E69="","",VLOOKUP($E69,'1MD ELO (2)'!$A$7:$O$80,4))</f>
        <v/>
      </c>
      <c r="J69" s="294"/>
      <c r="K69" s="295" t="str">
        <f>UPPER(IF(OR(J70="a",J70="as"),F69,IF(OR(J70="b",J70="bs"),F70,)))</f>
        <v/>
      </c>
      <c r="L69" s="308"/>
      <c r="M69" s="300"/>
      <c r="N69" s="297"/>
      <c r="O69" s="297"/>
      <c r="P69" s="297"/>
      <c r="Q69" s="297"/>
      <c r="R69" s="297"/>
      <c r="S69" s="56"/>
    </row>
    <row r="70" spans="1:19" s="5" customFormat="1" ht="9.6" customHeight="1">
      <c r="A70" s="309" t="s">
        <v>331</v>
      </c>
      <c r="B70" s="47" t="str">
        <f>IF($E70="","",VLOOKUP($E70,'1MD ELO (2)'!$A$7:$O$80,14))</f>
        <v/>
      </c>
      <c r="C70" s="47" t="str">
        <f>IF($E70="","",VLOOKUP($E70,'1MD ELO (2)'!$A$7:$O$80,15))</f>
        <v/>
      </c>
      <c r="D70" s="293" t="str">
        <f>IF($E70="","",VLOOKUP($E70,'1MD ELO (2)'!$A$7:$O$80,5))</f>
        <v/>
      </c>
      <c r="E70" s="48"/>
      <c r="F70" s="50" t="str">
        <f>UPPER(IF($E70="","",VLOOKUP($E70,'1MD ELO (2)'!$A$7:$O$80,2)))</f>
        <v/>
      </c>
      <c r="G70" s="50" t="str">
        <f>IF($E70="","",VLOOKUP($E70,'1MD ELO (2)'!$A$7:$O$80,3))</f>
        <v/>
      </c>
      <c r="H70" s="50"/>
      <c r="I70" s="50" t="str">
        <f>IF($E70="","",VLOOKUP($E70,'1MD ELO (2)'!$A$7:$O$80,4))</f>
        <v/>
      </c>
      <c r="J70" s="299"/>
      <c r="K70" s="300"/>
      <c r="L70" s="297"/>
      <c r="M70" s="297"/>
      <c r="N70" s="310"/>
      <c r="O70" s="297"/>
      <c r="P70" s="297"/>
      <c r="Q70" s="297"/>
      <c r="R70" s="297"/>
      <c r="S70" s="56"/>
    </row>
    <row r="71" spans="1:19" s="5" customFormat="1" ht="6" customHeight="1">
      <c r="A71" s="324"/>
      <c r="B71" s="325"/>
      <c r="C71" s="325"/>
      <c r="D71" s="325"/>
      <c r="E71" s="326"/>
      <c r="F71" s="327"/>
      <c r="G71" s="327"/>
      <c r="H71" s="328"/>
      <c r="I71" s="327"/>
      <c r="J71" s="329"/>
      <c r="K71" s="297"/>
      <c r="L71" s="297"/>
      <c r="M71" s="297"/>
      <c r="N71" s="310"/>
      <c r="O71" s="297"/>
      <c r="P71" s="297"/>
      <c r="Q71" s="297"/>
      <c r="R71" s="297"/>
      <c r="S71" s="56"/>
    </row>
    <row r="72" spans="1:19" s="6" customFormat="1" ht="10.5" customHeight="1">
      <c r="A72" s="125" t="s">
        <v>112</v>
      </c>
      <c r="B72" s="126"/>
      <c r="C72" s="126"/>
      <c r="D72" s="330"/>
      <c r="E72" s="331" t="s">
        <v>140</v>
      </c>
      <c r="F72" s="129" t="s">
        <v>141</v>
      </c>
      <c r="G72" s="331" t="s">
        <v>140</v>
      </c>
      <c r="H72" s="332" t="s">
        <v>141</v>
      </c>
      <c r="I72" s="333"/>
      <c r="J72" s="331" t="s">
        <v>140</v>
      </c>
      <c r="K72" s="129" t="s">
        <v>142</v>
      </c>
      <c r="L72" s="131"/>
      <c r="M72" s="129" t="s">
        <v>143</v>
      </c>
      <c r="N72" s="132"/>
      <c r="O72" s="133" t="s">
        <v>144</v>
      </c>
      <c r="P72" s="133"/>
      <c r="Q72" s="134"/>
      <c r="R72" s="135"/>
    </row>
    <row r="73" spans="1:19" s="6" customFormat="1" ht="9" customHeight="1">
      <c r="A73" s="334" t="s">
        <v>145</v>
      </c>
      <c r="B73" s="335"/>
      <c r="C73" s="336"/>
      <c r="D73" s="337"/>
      <c r="E73" s="139">
        <v>1</v>
      </c>
      <c r="F73" s="338" t="str">
        <f>IF(E73&gt;$R$80,,UPPER(VLOOKUP(E73,'1MD ELO (2)'!$A$7:$Q$134,2)))</f>
        <v/>
      </c>
      <c r="G73" s="139">
        <v>9</v>
      </c>
      <c r="H73" s="140" t="str">
        <f>IF(G73&gt;$R$80,,UPPER(VLOOKUP(G73,'1MD ELO (2)'!$A$7:$Q$134,2)))</f>
        <v/>
      </c>
      <c r="I73" s="339"/>
      <c r="J73" s="340" t="s">
        <v>146</v>
      </c>
      <c r="K73" s="137"/>
      <c r="L73" s="144"/>
      <c r="M73" s="137"/>
      <c r="N73" s="145"/>
      <c r="O73" s="146" t="s">
        <v>147</v>
      </c>
      <c r="P73" s="147"/>
      <c r="Q73" s="147"/>
      <c r="R73" s="148"/>
    </row>
    <row r="74" spans="1:19" s="6" customFormat="1" ht="9" customHeight="1">
      <c r="A74" s="149" t="s">
        <v>148</v>
      </c>
      <c r="B74" s="150"/>
      <c r="C74" s="341"/>
      <c r="D74" s="151"/>
      <c r="E74" s="139">
        <v>2</v>
      </c>
      <c r="F74" s="338" t="str">
        <f>IF(E74&gt;$R$80,,UPPER(VLOOKUP(E74,'1MD ELO (2)'!$A$7:$Q$134,2)))</f>
        <v/>
      </c>
      <c r="G74" s="139">
        <v>10</v>
      </c>
      <c r="H74" s="140" t="str">
        <f>IF(G74&gt;$R$80,,UPPER(VLOOKUP(G74,'1MD ELO (2)'!$A$7:$Q$134,2)))</f>
        <v/>
      </c>
      <c r="I74" s="339"/>
      <c r="J74" s="340" t="s">
        <v>149</v>
      </c>
      <c r="K74" s="137"/>
      <c r="L74" s="144"/>
      <c r="M74" s="137"/>
      <c r="N74" s="145"/>
      <c r="O74" s="342"/>
      <c r="P74" s="152"/>
      <c r="Q74" s="150"/>
      <c r="R74" s="153"/>
    </row>
    <row r="75" spans="1:19" s="6" customFormat="1" ht="9" customHeight="1">
      <c r="A75" s="154"/>
      <c r="B75" s="155"/>
      <c r="C75" s="343"/>
      <c r="D75" s="156"/>
      <c r="E75" s="139">
        <v>3</v>
      </c>
      <c r="F75" s="338" t="str">
        <f>IF(E75&gt;$R$80,,UPPER(VLOOKUP(E75,'1MD ELO (2)'!$A$7:$Q$134,2)))</f>
        <v/>
      </c>
      <c r="G75" s="139">
        <v>11</v>
      </c>
      <c r="H75" s="140" t="str">
        <f>IF(G75&gt;$R$80,,UPPER(VLOOKUP(G75,'1MD ELO (2)'!$A$7:$Q$134,2)))</f>
        <v/>
      </c>
      <c r="I75" s="339"/>
      <c r="J75" s="340" t="s">
        <v>150</v>
      </c>
      <c r="K75" s="137"/>
      <c r="L75" s="144"/>
      <c r="M75" s="137"/>
      <c r="N75" s="145"/>
      <c r="O75" s="146" t="s">
        <v>151</v>
      </c>
      <c r="P75" s="147"/>
      <c r="Q75" s="147"/>
      <c r="R75" s="148"/>
    </row>
    <row r="76" spans="1:19" s="6" customFormat="1" ht="9" customHeight="1">
      <c r="A76" s="157"/>
      <c r="B76" s="158"/>
      <c r="C76" s="158"/>
      <c r="D76" s="159"/>
      <c r="E76" s="139">
        <v>4</v>
      </c>
      <c r="F76" s="338" t="str">
        <f>IF(E76&gt;$R$80,,UPPER(VLOOKUP(E76,'1MD ELO (2)'!$A$7:$Q$134,2)))</f>
        <v/>
      </c>
      <c r="G76" s="139">
        <v>12</v>
      </c>
      <c r="H76" s="140" t="str">
        <f>IF(G76&gt;$R$80,,UPPER(VLOOKUP(G76,'1MD ELO (2)'!$A$7:$Q$134,2)))</f>
        <v/>
      </c>
      <c r="I76" s="339"/>
      <c r="J76" s="340" t="s">
        <v>152</v>
      </c>
      <c r="K76" s="137"/>
      <c r="L76" s="144"/>
      <c r="M76" s="137"/>
      <c r="N76" s="145"/>
      <c r="O76" s="137"/>
      <c r="P76" s="144"/>
      <c r="Q76" s="137"/>
      <c r="R76" s="145"/>
    </row>
    <row r="77" spans="1:19" s="6" customFormat="1" ht="9" customHeight="1">
      <c r="A77" s="160"/>
      <c r="B77" s="161"/>
      <c r="C77" s="161"/>
      <c r="D77" s="344"/>
      <c r="E77" s="139">
        <v>5</v>
      </c>
      <c r="F77" s="338" t="str">
        <f>IF(E77&gt;$R$80,,UPPER(VLOOKUP(E77,'1MD ELO (2)'!$A$7:$Q$134,2)))</f>
        <v/>
      </c>
      <c r="G77" s="139">
        <v>13</v>
      </c>
      <c r="H77" s="140" t="str">
        <f>IF(G77&gt;$R$80,,UPPER(VLOOKUP(G77,'1MD ELO (2)'!$A$7:$Q$134,2)))</f>
        <v/>
      </c>
      <c r="I77" s="339"/>
      <c r="J77" s="340" t="s">
        <v>153</v>
      </c>
      <c r="K77" s="137"/>
      <c r="L77" s="144"/>
      <c r="M77" s="137"/>
      <c r="N77" s="145"/>
      <c r="O77" s="150"/>
      <c r="P77" s="152"/>
      <c r="Q77" s="150"/>
      <c r="R77" s="153"/>
    </row>
    <row r="78" spans="1:19" s="6" customFormat="1" ht="9" customHeight="1">
      <c r="A78" s="163"/>
      <c r="B78" s="164"/>
      <c r="C78" s="158"/>
      <c r="D78" s="159"/>
      <c r="E78" s="139">
        <v>6</v>
      </c>
      <c r="F78" s="338" t="str">
        <f>IF(E78&gt;$R$80,,UPPER(VLOOKUP(E78,'1MD ELO (2)'!$A$7:$Q$134,2)))</f>
        <v/>
      </c>
      <c r="G78" s="139">
        <v>14</v>
      </c>
      <c r="H78" s="140" t="str">
        <f>IF(G78&gt;$R$80,,UPPER(VLOOKUP(G78,'1MD ELO (2)'!$A$7:$Q$134,2)))</f>
        <v/>
      </c>
      <c r="I78" s="339"/>
      <c r="J78" s="340" t="s">
        <v>154</v>
      </c>
      <c r="K78" s="137"/>
      <c r="L78" s="144"/>
      <c r="M78" s="137"/>
      <c r="N78" s="145"/>
      <c r="O78" s="146" t="s">
        <v>155</v>
      </c>
      <c r="P78" s="147"/>
      <c r="Q78" s="147"/>
      <c r="R78" s="148"/>
    </row>
    <row r="79" spans="1:19" s="6" customFormat="1" ht="9" customHeight="1">
      <c r="A79" s="163"/>
      <c r="B79" s="164"/>
      <c r="C79" s="36"/>
      <c r="D79" s="165"/>
      <c r="E79" s="139">
        <v>7</v>
      </c>
      <c r="F79" s="338" t="str">
        <f>IF(E79&gt;$R$80,,UPPER(VLOOKUP(E79,'1MD ELO (2)'!$A$7:$Q$134,2)))</f>
        <v/>
      </c>
      <c r="G79" s="139">
        <v>15</v>
      </c>
      <c r="H79" s="140" t="str">
        <f>IF(G79&gt;$R$80,,UPPER(VLOOKUP(G79,'1MD ELO (2)'!$A$7:$Q$134,2)))</f>
        <v/>
      </c>
      <c r="I79" s="339"/>
      <c r="J79" s="340" t="s">
        <v>156</v>
      </c>
      <c r="K79" s="137"/>
      <c r="L79" s="144"/>
      <c r="M79" s="137"/>
      <c r="N79" s="145"/>
      <c r="O79" s="137"/>
      <c r="P79" s="144"/>
      <c r="Q79" s="137"/>
      <c r="R79" s="145"/>
    </row>
    <row r="80" spans="1:19" s="6" customFormat="1" ht="9" customHeight="1">
      <c r="A80" s="166"/>
      <c r="B80" s="167"/>
      <c r="C80" s="200"/>
      <c r="D80" s="168"/>
      <c r="E80" s="169">
        <v>8</v>
      </c>
      <c r="F80" s="345" t="str">
        <f>IF(E80&gt;$R$80,,UPPER(VLOOKUP(E80,'1MD ELO (2)'!$A$7:$Q$134,2)))</f>
        <v/>
      </c>
      <c r="G80" s="169">
        <v>16</v>
      </c>
      <c r="H80" s="171" t="str">
        <f>IF(G80&gt;$R$80,,UPPER(VLOOKUP(G80,'1MD ELO (2)'!$A$7:$Q$134,2)))</f>
        <v/>
      </c>
      <c r="I80" s="346"/>
      <c r="J80" s="347" t="s">
        <v>157</v>
      </c>
      <c r="K80" s="150"/>
      <c r="L80" s="152"/>
      <c r="M80" s="150"/>
      <c r="N80" s="153"/>
      <c r="O80" s="150">
        <f>R4</f>
        <v>0</v>
      </c>
      <c r="P80" s="152"/>
      <c r="Q80" s="150"/>
      <c r="R80" s="348">
        <f>MIN(16,'1MD ELO (2)'!Q5)</f>
        <v>16</v>
      </c>
    </row>
    <row r="81" ht="15.75" customHeight="1"/>
    <row r="82" ht="9" customHeight="1"/>
  </sheetData>
  <mergeCells count="4">
    <mergeCell ref="A4:C4"/>
    <mergeCell ref="Q25:R25"/>
    <mergeCell ref="Q41:R41"/>
    <mergeCell ref="Q57:R57"/>
  </mergeCells>
  <conditionalFormatting sqref="E7:E70">
    <cfRule type="expression" dxfId="202" priority="5" stopIfTrue="1">
      <formula>$E7&lt;17</formula>
    </cfRule>
  </conditionalFormatting>
  <conditionalFormatting sqref="H7:H70">
    <cfRule type="expression" dxfId="201" priority="15" stopIfTrue="1">
      <formula>AND($E7&lt;9,$C7&gt;0)</formula>
    </cfRule>
  </conditionalFormatting>
  <conditionalFormatting sqref="O37">
    <cfRule type="expression" dxfId="200" priority="3" stopIfTrue="1">
      <formula>P23="as"</formula>
    </cfRule>
    <cfRule type="expression" dxfId="199" priority="4" stopIfTrue="1">
      <formula>P23="bs"</formula>
    </cfRule>
  </conditionalFormatting>
  <conditionalFormatting sqref="O39">
    <cfRule type="expression" dxfId="198" priority="1" stopIfTrue="1">
      <formula>P55="as"</formula>
    </cfRule>
    <cfRule type="expression" dxfId="197" priority="2" stopIfTrue="1">
      <formula>P55="bs"</formula>
    </cfRule>
  </conditionalFormatting>
  <dataValidations count="1">
    <dataValidation type="list" allowBlank="1" showInputMessage="1" sqref="M10 O14 M18 O23 M26 O30 M34 O38 M42 O46 M50 O55 M58 O62 M66" xr:uid="{00000000-0002-0000-2500-000000000000}">
      <formula1>$U$7:$U$16</formula1>
    </dataValidation>
  </dataValidations>
  <printOptions horizontalCentered="1"/>
  <pageMargins left="0.35" right="0.35" top="0.35" bottom="0.35" header="0" footer="0"/>
  <pageSetup paperSize="9" orientation="portrait" horizontalDpi="360" verticalDpi="300"/>
  <headerFooter alignWithMargins="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54337" r:id="rId3" name="Button 1">
              <controlPr defaultSize="0" print="0" autoPict="0" macro="[0]!Jun_Show_CU">
                <anchor moveWithCells="1" sizeWithCells="1">
                  <from>
                    <xdr:col>12</xdr:col>
                    <xdr:colOff>441960</xdr:colOff>
                    <xdr:row>0</xdr:row>
                    <xdr:rowOff>7620</xdr:rowOff>
                  </from>
                  <to>
                    <xdr:col>14</xdr:col>
                    <xdr:colOff>312420</xdr:colOff>
                    <xdr:row>0</xdr:row>
                    <xdr:rowOff>137160</xdr:rowOff>
                  </to>
                </anchor>
              </controlPr>
            </control>
          </mc:Choice>
        </mc:AlternateContent>
        <mc:AlternateContent xmlns:mc="http://schemas.openxmlformats.org/markup-compatibility/2006">
          <mc:Choice Requires="x14">
            <control shapeId="654338" r:id="rId4" name="Button 2">
              <controlPr defaultSize="0" print="0" autoPict="0" macro="[0]!Jun_Hide_CU">
                <anchor moveWithCells="1" sizeWithCells="1">
                  <from>
                    <xdr:col>12</xdr:col>
                    <xdr:colOff>426720</xdr:colOff>
                    <xdr:row>0</xdr:row>
                    <xdr:rowOff>144780</xdr:rowOff>
                  </from>
                  <to>
                    <xdr:col>14</xdr:col>
                    <xdr:colOff>312420</xdr:colOff>
                    <xdr:row>1</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1">
    <tabColor indexed="11"/>
  </sheetPr>
  <dimension ref="A1:AK41"/>
  <sheetViews>
    <sheetView workbookViewId="0">
      <selection activeCell="T26" sqref="T26"/>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IF($B7="","",VLOOKUP($B7,#REF!,5))</f>
        <v/>
      </c>
      <c r="D7" s="407" t="str">
        <f>IF($B7="","",VLOOKUP($B7,#REF!,15))</f>
        <v/>
      </c>
      <c r="E7" s="421" t="s">
        <v>123</v>
      </c>
      <c r="F7" s="481"/>
      <c r="G7" s="421" t="s">
        <v>124</v>
      </c>
      <c r="H7" s="481"/>
      <c r="I7" s="421" t="s">
        <v>125</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IF($B9="","",VLOOKUP($B9,#REF!,5))</f>
        <v/>
      </c>
      <c r="D9" s="407" t="str">
        <f>IF($B9="","",VLOOKUP($B9,#REF!,15))</f>
        <v/>
      </c>
      <c r="E9" s="421" t="s">
        <v>129</v>
      </c>
      <c r="F9" s="481"/>
      <c r="G9" s="421" t="s">
        <v>130</v>
      </c>
      <c r="H9" s="481"/>
      <c r="I9" s="421" t="s">
        <v>125</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IF($B11="","",VLOOKUP($B11,#REF!,5))</f>
        <v/>
      </c>
      <c r="D11" s="407" t="str">
        <f>IF($B11="","",VLOOKUP($B11,#REF!,15))</f>
        <v/>
      </c>
      <c r="E11" s="421" t="s">
        <v>134</v>
      </c>
      <c r="F11" s="481"/>
      <c r="G11" s="421" t="s">
        <v>135</v>
      </c>
      <c r="H11" s="481"/>
      <c r="I11" s="421" t="s">
        <v>136</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Szalai</v>
      </c>
      <c r="E18" s="703"/>
      <c r="F18" s="703" t="str">
        <f>E9</f>
        <v>Móczár</v>
      </c>
      <c r="G18" s="703"/>
      <c r="H18" s="703" t="str">
        <f>E11</f>
        <v>Walter</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Szalai</v>
      </c>
      <c r="C19" s="703"/>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Móczár</v>
      </c>
      <c r="C20" s="703"/>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Walter</v>
      </c>
      <c r="C21" s="703"/>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285" priority="2"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tabColor indexed="42"/>
  </sheetPr>
  <dimension ref="A1:P87"/>
  <sheetViews>
    <sheetView showGridLines="0" showZeros="0" zoomScale="86" zoomScaleNormal="86" workbookViewId="0">
      <pane ySplit="7" topLeftCell="A8" activePane="bottomLeft" state="frozen"/>
      <selection pane="bottomLeft" activeCell="D27" sqref="D27"/>
    </sheetView>
  </sheetViews>
  <sheetFormatPr defaultColWidth="9" defaultRowHeight="13.2"/>
  <cols>
    <col min="1" max="1" width="4.33203125" customWidth="1"/>
    <col min="2" max="2" width="12.6640625" customWidth="1"/>
    <col min="3" max="3" width="13.109375" customWidth="1"/>
    <col min="4" max="4" width="11.44140625" style="205" customWidth="1"/>
    <col min="5" max="5" width="12" style="205" customWidth="1"/>
    <col min="6" max="6" width="5.88671875" style="205" customWidth="1"/>
    <col min="7" max="7" width="2.5546875" style="205" customWidth="1"/>
    <col min="8" max="8" width="11.109375" style="206" customWidth="1"/>
    <col min="9" max="9" width="11.109375" style="205" customWidth="1"/>
    <col min="10" max="10" width="12" style="205" customWidth="1"/>
    <col min="11" max="11" width="11.6640625" style="205" customWidth="1"/>
    <col min="12" max="12" width="5.88671875" style="205" customWidth="1"/>
    <col min="13" max="13" width="11.33203125" style="205" customWidth="1"/>
    <col min="14" max="16" width="5.88671875" style="205" customWidth="1"/>
  </cols>
  <sheetData>
    <row r="1" spans="1:16" ht="24.6">
      <c r="A1" s="9" t="str">
        <f>Altalanos!$A$6</f>
        <v>Bács-Kiskun megyei Tenisz Diákolimpia</v>
      </c>
      <c r="B1" s="9"/>
      <c r="C1" s="9"/>
      <c r="D1" s="207"/>
      <c r="E1" s="207"/>
      <c r="F1" s="208"/>
      <c r="G1" s="208"/>
      <c r="H1" s="209" t="s">
        <v>332</v>
      </c>
      <c r="I1" s="207"/>
      <c r="J1" s="210"/>
      <c r="K1" s="210"/>
      <c r="L1" s="210"/>
      <c r="M1" s="210"/>
      <c r="N1" s="210"/>
      <c r="O1" s="211"/>
      <c r="P1" s="212"/>
    </row>
    <row r="2" spans="1:16">
      <c r="A2" s="17">
        <f>Altalanos!$A$8</f>
        <v>0</v>
      </c>
      <c r="B2" s="17" t="s">
        <v>99</v>
      </c>
      <c r="C2" s="19">
        <f>Altalanos!$B$8</f>
        <v>0</v>
      </c>
      <c r="D2" s="213"/>
      <c r="E2" s="213"/>
      <c r="F2" s="213"/>
      <c r="G2" s="213"/>
      <c r="H2" s="209" t="s">
        <v>333</v>
      </c>
      <c r="I2" s="214"/>
      <c r="J2" s="214"/>
      <c r="K2" s="214"/>
      <c r="L2" s="214"/>
      <c r="M2" s="214"/>
      <c r="N2" s="214"/>
      <c r="O2" s="215"/>
      <c r="P2" s="216"/>
    </row>
    <row r="3" spans="1:16" s="5" customFormat="1">
      <c r="A3" s="217" t="s">
        <v>334</v>
      </c>
      <c r="B3" s="218"/>
      <c r="C3" s="219"/>
      <c r="D3" s="220"/>
      <c r="E3" s="221"/>
      <c r="F3" s="222"/>
      <c r="G3" s="222"/>
      <c r="H3" s="223"/>
      <c r="I3" s="222"/>
      <c r="J3" s="224"/>
      <c r="K3" s="224"/>
      <c r="L3" s="224"/>
      <c r="M3" s="225" t="s">
        <v>155</v>
      </c>
      <c r="N3" s="226"/>
      <c r="O3" s="226"/>
      <c r="P3" s="227"/>
    </row>
    <row r="4" spans="1:16" s="5" customFormat="1">
      <c r="A4" s="23" t="s">
        <v>101</v>
      </c>
      <c r="B4" s="23"/>
      <c r="C4" s="228" t="s">
        <v>11</v>
      </c>
      <c r="D4" s="228"/>
      <c r="E4" s="228"/>
      <c r="F4" s="228"/>
      <c r="G4" s="228"/>
      <c r="H4" s="228" t="s">
        <v>102</v>
      </c>
      <c r="I4" s="23"/>
      <c r="J4" s="229"/>
      <c r="K4" s="229"/>
      <c r="L4" s="229" t="s">
        <v>103</v>
      </c>
      <c r="M4" s="230"/>
      <c r="N4" s="231"/>
      <c r="O4" s="231"/>
      <c r="P4" s="232"/>
    </row>
    <row r="5" spans="1:16" s="5" customFormat="1">
      <c r="A5" s="710" t="str">
        <f>Altalanos!$A$10</f>
        <v>2026.05.12</v>
      </c>
      <c r="B5" s="710"/>
      <c r="C5" s="29" t="str">
        <f>Altalanos!$C$10</f>
        <v>Baja</v>
      </c>
      <c r="D5" s="233"/>
      <c r="E5" s="233"/>
      <c r="F5" s="233"/>
      <c r="G5" s="233"/>
      <c r="H5" s="32"/>
      <c r="I5" s="34"/>
      <c r="J5" s="35"/>
      <c r="K5" s="35"/>
      <c r="L5" s="35">
        <f>Altalanos!$E$10</f>
        <v>0</v>
      </c>
      <c r="M5" s="234"/>
      <c r="N5" s="34"/>
      <c r="O5" s="34"/>
      <c r="P5" s="235">
        <f>COUNTA(P8:P87)</f>
        <v>0</v>
      </c>
    </row>
    <row r="6" spans="1:16" s="16" customFormat="1" ht="12" customHeight="1">
      <c r="A6" s="236"/>
      <c r="B6" s="721" t="s">
        <v>335</v>
      </c>
      <c r="C6" s="722"/>
      <c r="D6" s="722"/>
      <c r="E6" s="722"/>
      <c r="F6" s="722"/>
      <c r="G6" s="237"/>
      <c r="H6" s="723" t="s">
        <v>336</v>
      </c>
      <c r="I6" s="722"/>
      <c r="J6" s="722"/>
      <c r="K6" s="722"/>
      <c r="L6" s="724"/>
      <c r="M6" s="723" t="s">
        <v>337</v>
      </c>
      <c r="N6" s="722"/>
      <c r="O6" s="722"/>
      <c r="P6" s="724"/>
    </row>
    <row r="7" spans="1:16" ht="47.25" customHeight="1">
      <c r="A7" s="238" t="s">
        <v>338</v>
      </c>
      <c r="B7" s="239" t="s">
        <v>167</v>
      </c>
      <c r="C7" s="239" t="s">
        <v>114</v>
      </c>
      <c r="D7" s="239" t="s">
        <v>115</v>
      </c>
      <c r="E7" s="239" t="s">
        <v>339</v>
      </c>
      <c r="F7" s="240" t="s">
        <v>340</v>
      </c>
      <c r="G7" s="241" t="s">
        <v>341</v>
      </c>
      <c r="H7" s="238" t="s">
        <v>167</v>
      </c>
      <c r="I7" s="239" t="s">
        <v>114</v>
      </c>
      <c r="J7" s="239" t="s">
        <v>115</v>
      </c>
      <c r="K7" s="239" t="s">
        <v>339</v>
      </c>
      <c r="L7" s="242" t="s">
        <v>342</v>
      </c>
      <c r="M7" s="238" t="s">
        <v>341</v>
      </c>
      <c r="N7" s="243" t="s">
        <v>343</v>
      </c>
      <c r="O7" s="239" t="s">
        <v>344</v>
      </c>
      <c r="P7" s="242" t="s">
        <v>345</v>
      </c>
    </row>
    <row r="8" spans="1:16" s="203" customFormat="1" ht="18.899999999999999" customHeight="1">
      <c r="A8" s="244">
        <v>1</v>
      </c>
      <c r="B8" s="245"/>
      <c r="C8" s="246"/>
      <c r="D8" s="247"/>
      <c r="E8" s="247"/>
      <c r="F8" s="248"/>
      <c r="G8" s="249"/>
      <c r="H8" s="250"/>
      <c r="I8" s="251"/>
      <c r="J8" s="247"/>
      <c r="K8" s="247"/>
      <c r="L8" s="252"/>
      <c r="M8" s="247"/>
      <c r="N8" s="252"/>
      <c r="O8" s="253">
        <f t="shared" ref="O8:O26" si="0">SUM(F8,L8)</f>
        <v>0</v>
      </c>
      <c r="P8" s="252"/>
    </row>
    <row r="9" spans="1:16" s="203" customFormat="1" ht="18.899999999999999" customHeight="1">
      <c r="A9" s="254">
        <v>2</v>
      </c>
      <c r="B9" s="245"/>
      <c r="C9" s="246"/>
      <c r="D9" s="247"/>
      <c r="E9" s="247"/>
      <c r="F9" s="248"/>
      <c r="G9" s="249"/>
      <c r="H9" s="250"/>
      <c r="I9" s="251"/>
      <c r="J9" s="247"/>
      <c r="K9" s="247"/>
      <c r="L9" s="248"/>
      <c r="M9" s="247"/>
      <c r="N9" s="252"/>
      <c r="O9" s="253">
        <f t="shared" si="0"/>
        <v>0</v>
      </c>
      <c r="P9" s="252"/>
    </row>
    <row r="10" spans="1:16" s="203" customFormat="1" ht="18.899999999999999" customHeight="1">
      <c r="A10" s="254">
        <v>3</v>
      </c>
      <c r="B10" s="245"/>
      <c r="C10" s="246"/>
      <c r="D10" s="247"/>
      <c r="E10" s="247"/>
      <c r="F10" s="248"/>
      <c r="G10" s="249"/>
      <c r="H10" s="250"/>
      <c r="I10" s="251"/>
      <c r="J10" s="247"/>
      <c r="K10" s="247"/>
      <c r="L10" s="248"/>
      <c r="M10" s="247"/>
      <c r="N10" s="252"/>
      <c r="O10" s="253">
        <f t="shared" si="0"/>
        <v>0</v>
      </c>
      <c r="P10" s="252"/>
    </row>
    <row r="11" spans="1:16" s="203" customFormat="1" ht="18.899999999999999" customHeight="1">
      <c r="A11" s="254">
        <v>4</v>
      </c>
      <c r="B11" s="245"/>
      <c r="C11" s="246"/>
      <c r="D11" s="247"/>
      <c r="E11" s="255"/>
      <c r="F11" s="252"/>
      <c r="G11" s="249"/>
      <c r="H11" s="245"/>
      <c r="I11" s="246"/>
      <c r="J11" s="247"/>
      <c r="K11" s="255"/>
      <c r="L11" s="252"/>
      <c r="M11" s="247"/>
      <c r="N11" s="252"/>
      <c r="O11" s="253">
        <f t="shared" si="0"/>
        <v>0</v>
      </c>
      <c r="P11" s="252"/>
    </row>
    <row r="12" spans="1:16" s="203" customFormat="1" ht="18.899999999999999" customHeight="1">
      <c r="A12" s="254">
        <v>5</v>
      </c>
      <c r="B12" s="245"/>
      <c r="C12" s="246"/>
      <c r="D12" s="247"/>
      <c r="E12" s="247"/>
      <c r="F12" s="248"/>
      <c r="G12" s="249"/>
      <c r="H12" s="250"/>
      <c r="I12" s="251"/>
      <c r="J12" s="247"/>
      <c r="K12" s="247"/>
      <c r="L12" s="248"/>
      <c r="M12" s="247"/>
      <c r="N12" s="252"/>
      <c r="O12" s="253">
        <f t="shared" si="0"/>
        <v>0</v>
      </c>
      <c r="P12" s="252"/>
    </row>
    <row r="13" spans="1:16" s="203" customFormat="1" ht="18.899999999999999" customHeight="1">
      <c r="A13" s="254">
        <v>6</v>
      </c>
      <c r="B13" s="245"/>
      <c r="C13" s="246"/>
      <c r="D13" s="247"/>
      <c r="E13" s="255"/>
      <c r="F13" s="252"/>
      <c r="G13" s="249"/>
      <c r="H13" s="245"/>
      <c r="I13" s="246"/>
      <c r="J13" s="247"/>
      <c r="K13" s="255"/>
      <c r="L13" s="252"/>
      <c r="M13" s="247"/>
      <c r="N13" s="252"/>
      <c r="O13" s="253">
        <f t="shared" si="0"/>
        <v>0</v>
      </c>
      <c r="P13" s="252"/>
    </row>
    <row r="14" spans="1:16" s="203" customFormat="1" ht="18.899999999999999" customHeight="1">
      <c r="A14" s="254">
        <v>7</v>
      </c>
      <c r="B14" s="245"/>
      <c r="C14" s="246"/>
      <c r="D14" s="247"/>
      <c r="E14" s="255"/>
      <c r="F14" s="252"/>
      <c r="G14" s="249"/>
      <c r="H14" s="245"/>
      <c r="I14" s="246"/>
      <c r="J14" s="247"/>
      <c r="K14" s="255"/>
      <c r="L14" s="252"/>
      <c r="M14" s="247"/>
      <c r="N14" s="252"/>
      <c r="O14" s="253">
        <f t="shared" si="0"/>
        <v>0</v>
      </c>
      <c r="P14" s="252"/>
    </row>
    <row r="15" spans="1:16" s="203" customFormat="1" ht="18.899999999999999" customHeight="1">
      <c r="A15" s="254">
        <v>8</v>
      </c>
      <c r="B15" s="245"/>
      <c r="C15" s="246"/>
      <c r="D15" s="247"/>
      <c r="E15" s="255"/>
      <c r="F15" s="252"/>
      <c r="G15" s="249"/>
      <c r="H15" s="245"/>
      <c r="I15" s="246"/>
      <c r="J15" s="247"/>
      <c r="K15" s="255"/>
      <c r="L15" s="252"/>
      <c r="M15" s="247"/>
      <c r="N15" s="252"/>
      <c r="O15" s="253">
        <f t="shared" si="0"/>
        <v>0</v>
      </c>
      <c r="P15" s="252"/>
    </row>
    <row r="16" spans="1:16" s="203" customFormat="1" ht="18.899999999999999" customHeight="1">
      <c r="A16" s="254">
        <v>9</v>
      </c>
      <c r="B16" s="245"/>
      <c r="C16" s="246"/>
      <c r="D16" s="247"/>
      <c r="E16" s="255"/>
      <c r="F16" s="252"/>
      <c r="G16" s="249"/>
      <c r="H16" s="245"/>
      <c r="I16" s="246"/>
      <c r="J16" s="247"/>
      <c r="K16" s="255"/>
      <c r="L16" s="252"/>
      <c r="M16" s="247"/>
      <c r="N16" s="256"/>
      <c r="O16" s="253">
        <f t="shared" si="0"/>
        <v>0</v>
      </c>
      <c r="P16" s="252"/>
    </row>
    <row r="17" spans="1:16" s="203" customFormat="1" ht="18.899999999999999" customHeight="1">
      <c r="A17" s="254">
        <v>10</v>
      </c>
      <c r="B17" s="245"/>
      <c r="C17" s="246"/>
      <c r="D17" s="247"/>
      <c r="E17" s="255"/>
      <c r="F17" s="252"/>
      <c r="G17" s="249"/>
      <c r="H17" s="245"/>
      <c r="I17" s="246"/>
      <c r="J17" s="247"/>
      <c r="K17" s="255"/>
      <c r="L17" s="252"/>
      <c r="M17" s="247"/>
      <c r="N17" s="252"/>
      <c r="O17" s="253">
        <f t="shared" si="0"/>
        <v>0</v>
      </c>
      <c r="P17" s="252"/>
    </row>
    <row r="18" spans="1:16" s="203" customFormat="1" ht="18.899999999999999" customHeight="1">
      <c r="A18" s="254">
        <v>11</v>
      </c>
      <c r="B18" s="245"/>
      <c r="C18" s="246"/>
      <c r="D18" s="247"/>
      <c r="E18" s="255"/>
      <c r="F18" s="252"/>
      <c r="G18" s="249"/>
      <c r="H18" s="245"/>
      <c r="I18" s="246"/>
      <c r="J18" s="247"/>
      <c r="K18" s="255"/>
      <c r="L18" s="252"/>
      <c r="M18" s="247"/>
      <c r="N18" s="252"/>
      <c r="O18" s="253">
        <f t="shared" si="0"/>
        <v>0</v>
      </c>
      <c r="P18" s="252"/>
    </row>
    <row r="19" spans="1:16" s="203" customFormat="1" ht="18.899999999999999" customHeight="1">
      <c r="A19" s="254">
        <v>12</v>
      </c>
      <c r="B19" s="245"/>
      <c r="C19" s="246"/>
      <c r="D19" s="247"/>
      <c r="E19" s="255"/>
      <c r="F19" s="252"/>
      <c r="G19" s="249"/>
      <c r="H19" s="245"/>
      <c r="I19" s="246"/>
      <c r="J19" s="247"/>
      <c r="K19" s="255"/>
      <c r="L19" s="252"/>
      <c r="M19" s="247"/>
      <c r="N19" s="252"/>
      <c r="O19" s="253">
        <f t="shared" si="0"/>
        <v>0</v>
      </c>
      <c r="P19" s="252"/>
    </row>
    <row r="20" spans="1:16" s="203" customFormat="1" ht="18.899999999999999" customHeight="1">
      <c r="A20" s="254">
        <v>13</v>
      </c>
      <c r="B20" s="245"/>
      <c r="C20" s="246"/>
      <c r="D20" s="247"/>
      <c r="E20" s="255"/>
      <c r="F20" s="252"/>
      <c r="G20" s="249"/>
      <c r="H20" s="245"/>
      <c r="I20" s="246"/>
      <c r="J20" s="247"/>
      <c r="K20" s="255"/>
      <c r="L20" s="252"/>
      <c r="M20" s="247"/>
      <c r="N20" s="252"/>
      <c r="O20" s="253">
        <f t="shared" si="0"/>
        <v>0</v>
      </c>
      <c r="P20" s="252"/>
    </row>
    <row r="21" spans="1:16" s="203" customFormat="1" ht="18.899999999999999" customHeight="1">
      <c r="A21" s="254">
        <v>14</v>
      </c>
      <c r="B21" s="245"/>
      <c r="C21" s="246"/>
      <c r="D21" s="247"/>
      <c r="E21" s="255"/>
      <c r="F21" s="252"/>
      <c r="G21" s="249"/>
      <c r="H21" s="245"/>
      <c r="I21" s="246"/>
      <c r="J21" s="247"/>
      <c r="K21" s="257"/>
      <c r="L21" s="252"/>
      <c r="M21" s="247"/>
      <c r="N21" s="252"/>
      <c r="O21" s="253">
        <f t="shared" si="0"/>
        <v>0</v>
      </c>
      <c r="P21" s="252"/>
    </row>
    <row r="22" spans="1:16" s="203" customFormat="1" ht="18.899999999999999" customHeight="1">
      <c r="A22" s="254">
        <v>15</v>
      </c>
      <c r="B22" s="245"/>
      <c r="C22" s="246"/>
      <c r="D22" s="247"/>
      <c r="E22" s="255"/>
      <c r="F22" s="252"/>
      <c r="G22" s="249"/>
      <c r="H22" s="245"/>
      <c r="I22" s="246"/>
      <c r="J22" s="247"/>
      <c r="K22" s="255"/>
      <c r="L22" s="252"/>
      <c r="M22" s="247"/>
      <c r="N22" s="252"/>
      <c r="O22" s="253">
        <f t="shared" si="0"/>
        <v>0</v>
      </c>
      <c r="P22" s="252"/>
    </row>
    <row r="23" spans="1:16" s="203" customFormat="1" ht="18.899999999999999" customHeight="1">
      <c r="A23" s="258">
        <v>16</v>
      </c>
      <c r="B23" s="245"/>
      <c r="C23" s="246"/>
      <c r="D23" s="247"/>
      <c r="E23" s="255"/>
      <c r="F23" s="252"/>
      <c r="G23" s="249"/>
      <c r="H23" s="245"/>
      <c r="I23" s="246"/>
      <c r="J23" s="247"/>
      <c r="K23" s="255"/>
      <c r="L23" s="252"/>
      <c r="M23" s="247"/>
      <c r="N23" s="252"/>
      <c r="O23" s="253">
        <f t="shared" si="0"/>
        <v>0</v>
      </c>
      <c r="P23" s="252"/>
    </row>
    <row r="24" spans="1:16" s="204" customFormat="1" ht="18.899999999999999" customHeight="1">
      <c r="A24" s="258">
        <v>17</v>
      </c>
      <c r="B24" s="245"/>
      <c r="C24" s="246"/>
      <c r="D24" s="247"/>
      <c r="E24" s="255"/>
      <c r="F24" s="252"/>
      <c r="G24" s="249"/>
      <c r="H24" s="245"/>
      <c r="I24" s="246"/>
      <c r="J24" s="247"/>
      <c r="K24" s="255"/>
      <c r="L24" s="252"/>
      <c r="M24" s="247"/>
      <c r="N24" s="252"/>
      <c r="O24" s="253">
        <f t="shared" si="0"/>
        <v>0</v>
      </c>
      <c r="P24" s="252"/>
    </row>
    <row r="25" spans="1:16" s="204" customFormat="1" ht="18.899999999999999" customHeight="1">
      <c r="A25" s="258">
        <v>18</v>
      </c>
      <c r="B25" s="245"/>
      <c r="C25" s="246"/>
      <c r="D25" s="247"/>
      <c r="E25" s="255"/>
      <c r="F25" s="252"/>
      <c r="G25" s="249"/>
      <c r="H25" s="245"/>
      <c r="I25" s="246"/>
      <c r="J25" s="247"/>
      <c r="K25" s="255"/>
      <c r="L25" s="252"/>
      <c r="M25" s="247"/>
      <c r="N25" s="252"/>
      <c r="O25" s="253">
        <f t="shared" si="0"/>
        <v>0</v>
      </c>
      <c r="P25" s="252"/>
    </row>
    <row r="26" spans="1:16" s="204" customFormat="1" ht="18.899999999999999" customHeight="1">
      <c r="A26" s="258">
        <v>19</v>
      </c>
      <c r="B26" s="245"/>
      <c r="C26" s="246"/>
      <c r="D26" s="247"/>
      <c r="E26" s="255"/>
      <c r="F26" s="252"/>
      <c r="G26" s="249"/>
      <c r="H26" s="245"/>
      <c r="I26" s="246"/>
      <c r="J26" s="247"/>
      <c r="K26" s="255"/>
      <c r="L26" s="252"/>
      <c r="M26" s="247"/>
      <c r="N26" s="252"/>
      <c r="O26" s="253">
        <f t="shared" si="0"/>
        <v>0</v>
      </c>
      <c r="P26" s="252"/>
    </row>
    <row r="27" spans="1:16" s="204" customFormat="1" ht="18.899999999999999" customHeight="1">
      <c r="A27" s="258">
        <v>20</v>
      </c>
      <c r="B27" s="245"/>
      <c r="C27" s="246"/>
      <c r="D27" s="247"/>
      <c r="E27" s="247"/>
      <c r="F27" s="248"/>
      <c r="G27" s="249"/>
      <c r="H27" s="250"/>
      <c r="I27" s="251"/>
      <c r="J27" s="247"/>
      <c r="K27" s="247"/>
      <c r="L27" s="248"/>
      <c r="M27" s="247"/>
      <c r="N27" s="252"/>
      <c r="O27" s="253"/>
      <c r="P27" s="252"/>
    </row>
    <row r="28" spans="1:16" s="204" customFormat="1" ht="18.899999999999999" customHeight="1">
      <c r="A28" s="258">
        <v>21</v>
      </c>
      <c r="B28" s="245"/>
      <c r="C28" s="246"/>
      <c r="D28" s="247"/>
      <c r="E28" s="247"/>
      <c r="F28" s="248"/>
      <c r="G28" s="249"/>
      <c r="H28" s="250"/>
      <c r="I28" s="251"/>
      <c r="J28" s="247"/>
      <c r="K28" s="247"/>
      <c r="L28" s="248"/>
      <c r="M28" s="247"/>
      <c r="N28" s="252"/>
      <c r="O28" s="253"/>
      <c r="P28" s="252"/>
    </row>
    <row r="29" spans="1:16" s="204" customFormat="1" ht="18.899999999999999" customHeight="1">
      <c r="A29" s="244">
        <v>22</v>
      </c>
      <c r="B29" s="245"/>
      <c r="C29" s="246"/>
      <c r="D29" s="247"/>
      <c r="E29" s="247"/>
      <c r="F29" s="248"/>
      <c r="G29" s="249"/>
      <c r="H29" s="250"/>
      <c r="I29" s="251"/>
      <c r="J29" s="247"/>
      <c r="K29" s="247"/>
      <c r="L29" s="248"/>
      <c r="M29" s="247"/>
      <c r="N29" s="252"/>
      <c r="O29" s="253"/>
      <c r="P29" s="252"/>
    </row>
    <row r="30" spans="1:16" s="204" customFormat="1" ht="18.899999999999999" customHeight="1">
      <c r="A30" s="254">
        <v>23</v>
      </c>
      <c r="B30" s="245"/>
      <c r="C30" s="246"/>
      <c r="D30" s="247"/>
      <c r="E30" s="247"/>
      <c r="F30" s="248"/>
      <c r="G30" s="249"/>
      <c r="H30" s="250"/>
      <c r="I30" s="251"/>
      <c r="J30" s="247"/>
      <c r="K30" s="247"/>
      <c r="L30" s="248"/>
      <c r="M30" s="247"/>
      <c r="N30" s="252"/>
      <c r="O30" s="253"/>
      <c r="P30" s="252"/>
    </row>
    <row r="31" spans="1:16" s="204" customFormat="1" ht="18.899999999999999" customHeight="1">
      <c r="A31" s="254">
        <v>24</v>
      </c>
      <c r="B31" s="245"/>
      <c r="C31" s="246"/>
      <c r="D31" s="247"/>
      <c r="E31" s="247"/>
      <c r="F31" s="248"/>
      <c r="G31" s="249"/>
      <c r="H31" s="250"/>
      <c r="I31" s="251"/>
      <c r="J31" s="247"/>
      <c r="K31" s="247"/>
      <c r="L31" s="248"/>
      <c r="M31" s="247"/>
      <c r="N31" s="252"/>
      <c r="O31" s="253"/>
      <c r="P31" s="252"/>
    </row>
    <row r="32" spans="1:16" ht="18.899999999999999" customHeight="1">
      <c r="A32" s="254">
        <v>25</v>
      </c>
      <c r="B32" s="245"/>
      <c r="C32" s="246"/>
      <c r="D32" s="247"/>
      <c r="E32" s="247"/>
      <c r="F32" s="248"/>
      <c r="G32" s="249"/>
      <c r="H32" s="250"/>
      <c r="I32" s="251"/>
      <c r="J32" s="247"/>
      <c r="K32" s="247"/>
      <c r="L32" s="248"/>
      <c r="M32" s="247"/>
      <c r="N32" s="252"/>
      <c r="O32" s="253"/>
      <c r="P32" s="252"/>
    </row>
    <row r="33" spans="1:16" ht="18.899999999999999" customHeight="1">
      <c r="A33" s="244">
        <v>26</v>
      </c>
      <c r="B33" s="245"/>
      <c r="C33" s="246"/>
      <c r="D33" s="247"/>
      <c r="E33" s="247"/>
      <c r="F33" s="248"/>
      <c r="G33" s="249"/>
      <c r="H33" s="250"/>
      <c r="I33" s="251"/>
      <c r="J33" s="247"/>
      <c r="K33" s="247"/>
      <c r="L33" s="248"/>
      <c r="M33" s="247"/>
      <c r="N33" s="252"/>
      <c r="O33" s="253"/>
      <c r="P33" s="252"/>
    </row>
    <row r="34" spans="1:16" ht="18.899999999999999" customHeight="1">
      <c r="A34" s="254">
        <v>27</v>
      </c>
      <c r="B34" s="245"/>
      <c r="C34" s="246"/>
      <c r="D34" s="247"/>
      <c r="E34" s="247"/>
      <c r="F34" s="248"/>
      <c r="G34" s="249"/>
      <c r="H34" s="250"/>
      <c r="I34" s="251"/>
      <c r="J34" s="247"/>
      <c r="K34" s="247"/>
      <c r="L34" s="248"/>
      <c r="M34" s="247"/>
      <c r="N34" s="252"/>
      <c r="O34" s="253"/>
      <c r="P34" s="252"/>
    </row>
    <row r="35" spans="1:16" ht="18.899999999999999" customHeight="1">
      <c r="A35" s="254">
        <v>28</v>
      </c>
      <c r="B35" s="245"/>
      <c r="C35" s="246"/>
      <c r="D35" s="247"/>
      <c r="E35" s="247"/>
      <c r="F35" s="248"/>
      <c r="G35" s="249"/>
      <c r="H35" s="250"/>
      <c r="I35" s="251"/>
      <c r="J35" s="247"/>
      <c r="K35" s="247"/>
      <c r="L35" s="248"/>
      <c r="M35" s="247"/>
      <c r="N35" s="252"/>
      <c r="O35" s="253"/>
      <c r="P35" s="252"/>
    </row>
    <row r="36" spans="1:16" ht="18.899999999999999" customHeight="1">
      <c r="A36" s="254">
        <v>29</v>
      </c>
      <c r="B36" s="245"/>
      <c r="C36" s="246"/>
      <c r="D36" s="247"/>
      <c r="E36" s="247"/>
      <c r="F36" s="248"/>
      <c r="G36" s="249"/>
      <c r="H36" s="250"/>
      <c r="I36" s="251"/>
      <c r="J36" s="247"/>
      <c r="K36" s="247"/>
      <c r="L36" s="248"/>
      <c r="M36" s="247"/>
      <c r="N36" s="252"/>
      <c r="O36" s="253"/>
      <c r="P36" s="252"/>
    </row>
    <row r="37" spans="1:16" ht="18.899999999999999" customHeight="1">
      <c r="A37" s="254">
        <v>30</v>
      </c>
      <c r="B37" s="245"/>
      <c r="C37" s="246"/>
      <c r="D37" s="247"/>
      <c r="E37" s="247"/>
      <c r="F37" s="248"/>
      <c r="G37" s="249"/>
      <c r="H37" s="250"/>
      <c r="I37" s="251"/>
      <c r="J37" s="247"/>
      <c r="K37" s="247"/>
      <c r="L37" s="248"/>
      <c r="M37" s="247"/>
      <c r="N37" s="252"/>
      <c r="O37" s="253"/>
      <c r="P37" s="252"/>
    </row>
    <row r="38" spans="1:16" ht="18.899999999999999" customHeight="1">
      <c r="A38" s="254">
        <v>31</v>
      </c>
      <c r="B38" s="245"/>
      <c r="C38" s="246"/>
      <c r="D38" s="247"/>
      <c r="E38" s="247"/>
      <c r="F38" s="248"/>
      <c r="G38" s="249"/>
      <c r="H38" s="250"/>
      <c r="I38" s="251"/>
      <c r="J38" s="247"/>
      <c r="K38" s="247"/>
      <c r="L38" s="248"/>
      <c r="M38" s="247"/>
      <c r="N38" s="252"/>
      <c r="O38" s="253"/>
      <c r="P38" s="252"/>
    </row>
    <row r="39" spans="1:16" ht="18.899999999999999" customHeight="1">
      <c r="A39" s="254">
        <v>32</v>
      </c>
      <c r="B39" s="245"/>
      <c r="C39" s="246"/>
      <c r="D39" s="247"/>
      <c r="E39" s="247"/>
      <c r="F39" s="248"/>
      <c r="G39" s="249"/>
      <c r="H39" s="250"/>
      <c r="I39" s="251"/>
      <c r="J39" s="247"/>
      <c r="K39" s="247"/>
      <c r="L39" s="248"/>
      <c r="M39" s="247"/>
      <c r="N39" s="252"/>
      <c r="O39" s="253"/>
      <c r="P39" s="252"/>
    </row>
    <row r="40" spans="1:16" ht="18.899999999999999" customHeight="1">
      <c r="A40" s="258"/>
      <c r="B40" s="245"/>
      <c r="C40" s="246"/>
      <c r="D40" s="247"/>
      <c r="E40" s="247"/>
      <c r="F40" s="248"/>
      <c r="G40" s="249"/>
      <c r="H40" s="250"/>
      <c r="I40" s="251"/>
      <c r="J40" s="247"/>
      <c r="K40" s="247"/>
      <c r="L40" s="248"/>
      <c r="M40" s="247"/>
      <c r="N40" s="252"/>
      <c r="O40" s="253"/>
      <c r="P40" s="252"/>
    </row>
    <row r="41" spans="1:16" ht="18.899999999999999" customHeight="1">
      <c r="A41" s="258"/>
      <c r="B41" s="245"/>
      <c r="C41" s="246"/>
      <c r="D41" s="247"/>
      <c r="E41" s="247"/>
      <c r="F41" s="248"/>
      <c r="G41" s="249"/>
      <c r="H41" s="250"/>
      <c r="I41" s="251"/>
      <c r="J41" s="247"/>
      <c r="K41" s="247"/>
      <c r="L41" s="248"/>
      <c r="M41" s="247"/>
      <c r="N41" s="252"/>
      <c r="O41" s="253"/>
      <c r="P41" s="252"/>
    </row>
    <row r="42" spans="1:16" ht="18.899999999999999" customHeight="1">
      <c r="A42" s="258"/>
      <c r="B42" s="245"/>
      <c r="C42" s="246"/>
      <c r="D42" s="247"/>
      <c r="E42" s="247"/>
      <c r="F42" s="248"/>
      <c r="G42" s="249"/>
      <c r="H42" s="250"/>
      <c r="I42" s="251"/>
      <c r="J42" s="247"/>
      <c r="K42" s="247"/>
      <c r="L42" s="248"/>
      <c r="M42" s="247"/>
      <c r="N42" s="252"/>
      <c r="O42" s="253"/>
      <c r="P42" s="252"/>
    </row>
    <row r="43" spans="1:16" ht="18.899999999999999" customHeight="1">
      <c r="A43" s="258"/>
      <c r="B43" s="245"/>
      <c r="C43" s="246"/>
      <c r="D43" s="247"/>
      <c r="E43" s="247"/>
      <c r="F43" s="248"/>
      <c r="G43" s="249"/>
      <c r="H43" s="250"/>
      <c r="I43" s="251"/>
      <c r="J43" s="247"/>
      <c r="K43" s="247"/>
      <c r="L43" s="248"/>
      <c r="M43" s="247"/>
      <c r="N43" s="252"/>
      <c r="O43" s="253"/>
      <c r="P43" s="252"/>
    </row>
    <row r="44" spans="1:16" ht="18.899999999999999" customHeight="1">
      <c r="A44" s="258"/>
      <c r="B44" s="245"/>
      <c r="C44" s="246"/>
      <c r="D44" s="247"/>
      <c r="E44" s="247"/>
      <c r="F44" s="248"/>
      <c r="G44" s="249"/>
      <c r="H44" s="250"/>
      <c r="I44" s="251"/>
      <c r="J44" s="247"/>
      <c r="K44" s="247"/>
      <c r="L44" s="248"/>
      <c r="M44" s="247"/>
      <c r="N44" s="252"/>
      <c r="O44" s="253"/>
      <c r="P44" s="252"/>
    </row>
    <row r="45" spans="1:16" ht="18.899999999999999" customHeight="1">
      <c r="A45" s="258"/>
      <c r="B45" s="245"/>
      <c r="C45" s="246"/>
      <c r="D45" s="247"/>
      <c r="E45" s="247"/>
      <c r="F45" s="248"/>
      <c r="G45" s="249"/>
      <c r="H45" s="250"/>
      <c r="I45" s="251"/>
      <c r="J45" s="247"/>
      <c r="K45" s="247"/>
      <c r="L45" s="248"/>
      <c r="M45" s="247"/>
      <c r="N45" s="252"/>
      <c r="O45" s="253"/>
      <c r="P45" s="252"/>
    </row>
    <row r="46" spans="1:16" ht="18.899999999999999" customHeight="1">
      <c r="A46" s="258"/>
      <c r="B46" s="245"/>
      <c r="C46" s="246"/>
      <c r="D46" s="247"/>
      <c r="E46" s="247"/>
      <c r="F46" s="248"/>
      <c r="G46" s="249"/>
      <c r="H46" s="250"/>
      <c r="I46" s="251"/>
      <c r="J46" s="247"/>
      <c r="K46" s="247"/>
      <c r="L46" s="248"/>
      <c r="M46" s="247"/>
      <c r="N46" s="252"/>
      <c r="O46" s="253"/>
      <c r="P46" s="252"/>
    </row>
    <row r="47" spans="1:16" ht="18.899999999999999" customHeight="1">
      <c r="A47" s="258"/>
      <c r="B47" s="245"/>
      <c r="C47" s="246"/>
      <c r="D47" s="247"/>
      <c r="E47" s="247"/>
      <c r="F47" s="248"/>
      <c r="G47" s="249"/>
      <c r="H47" s="250"/>
      <c r="I47" s="251"/>
      <c r="J47" s="247"/>
      <c r="K47" s="247"/>
      <c r="L47" s="248"/>
      <c r="M47" s="247"/>
      <c r="N47" s="252"/>
      <c r="O47" s="253"/>
      <c r="P47" s="252"/>
    </row>
    <row r="48" spans="1:16" ht="18.899999999999999" customHeight="1">
      <c r="A48" s="258"/>
      <c r="B48" s="245"/>
      <c r="C48" s="246"/>
      <c r="D48" s="247"/>
      <c r="E48" s="247"/>
      <c r="F48" s="248"/>
      <c r="G48" s="249"/>
      <c r="H48" s="250"/>
      <c r="I48" s="251"/>
      <c r="J48" s="247"/>
      <c r="K48" s="247"/>
      <c r="L48" s="248"/>
      <c r="M48" s="247"/>
      <c r="N48" s="252"/>
      <c r="O48" s="253"/>
      <c r="P48" s="252"/>
    </row>
    <row r="49" spans="1:16" ht="18.899999999999999" customHeight="1">
      <c r="A49" s="258"/>
      <c r="B49" s="245"/>
      <c r="C49" s="246"/>
      <c r="D49" s="247"/>
      <c r="E49" s="247"/>
      <c r="F49" s="248"/>
      <c r="G49" s="249"/>
      <c r="H49" s="250"/>
      <c r="I49" s="251"/>
      <c r="J49" s="247"/>
      <c r="K49" s="247"/>
      <c r="L49" s="248"/>
      <c r="M49" s="247"/>
      <c r="N49" s="252"/>
      <c r="O49" s="253"/>
      <c r="P49" s="252"/>
    </row>
    <row r="50" spans="1:16" ht="18.899999999999999" customHeight="1">
      <c r="A50" s="258"/>
      <c r="B50" s="245"/>
      <c r="C50" s="246"/>
      <c r="D50" s="247"/>
      <c r="E50" s="247"/>
      <c r="F50" s="248"/>
      <c r="G50" s="249"/>
      <c r="H50" s="250"/>
      <c r="I50" s="251"/>
      <c r="J50" s="247"/>
      <c r="K50" s="247"/>
      <c r="L50" s="248"/>
      <c r="M50" s="247"/>
      <c r="N50" s="252"/>
      <c r="O50" s="253"/>
      <c r="P50" s="252"/>
    </row>
    <row r="51" spans="1:16" ht="18.899999999999999" customHeight="1">
      <c r="A51" s="258"/>
      <c r="B51" s="245"/>
      <c r="C51" s="246"/>
      <c r="D51" s="247"/>
      <c r="E51" s="247"/>
      <c r="F51" s="248"/>
      <c r="G51" s="249"/>
      <c r="H51" s="250"/>
      <c r="I51" s="251"/>
      <c r="J51" s="247"/>
      <c r="K51" s="247"/>
      <c r="L51" s="248"/>
      <c r="M51" s="247"/>
      <c r="N51" s="252"/>
      <c r="O51" s="253"/>
      <c r="P51" s="252"/>
    </row>
    <row r="52" spans="1:16" ht="18.899999999999999" customHeight="1">
      <c r="A52" s="258"/>
      <c r="B52" s="245"/>
      <c r="C52" s="246"/>
      <c r="D52" s="247"/>
      <c r="E52" s="247"/>
      <c r="F52" s="248"/>
      <c r="G52" s="249"/>
      <c r="H52" s="250"/>
      <c r="I52" s="251"/>
      <c r="J52" s="247"/>
      <c r="K52" s="247"/>
      <c r="L52" s="248"/>
      <c r="M52" s="247"/>
      <c r="N52" s="252"/>
      <c r="O52" s="253"/>
      <c r="P52" s="252"/>
    </row>
    <row r="53" spans="1:16" ht="18.899999999999999" customHeight="1">
      <c r="A53" s="258"/>
      <c r="B53" s="245"/>
      <c r="C53" s="246"/>
      <c r="D53" s="247"/>
      <c r="E53" s="247"/>
      <c r="F53" s="248"/>
      <c r="G53" s="249"/>
      <c r="H53" s="250"/>
      <c r="I53" s="251"/>
      <c r="J53" s="247"/>
      <c r="K53" s="247"/>
      <c r="L53" s="248"/>
      <c r="M53" s="247"/>
      <c r="N53" s="252"/>
      <c r="O53" s="253"/>
      <c r="P53" s="252"/>
    </row>
    <row r="54" spans="1:16" ht="18.899999999999999" customHeight="1">
      <c r="A54" s="258"/>
      <c r="B54" s="245"/>
      <c r="C54" s="246"/>
      <c r="D54" s="247"/>
      <c r="E54" s="247"/>
      <c r="F54" s="248"/>
      <c r="G54" s="249"/>
      <c r="H54" s="250"/>
      <c r="I54" s="251"/>
      <c r="J54" s="247"/>
      <c r="K54" s="247"/>
      <c r="L54" s="248"/>
      <c r="M54" s="247"/>
      <c r="N54" s="252"/>
      <c r="O54" s="253"/>
      <c r="P54" s="252"/>
    </row>
    <row r="55" spans="1:16" ht="18.899999999999999" customHeight="1">
      <c r="A55" s="258"/>
      <c r="B55" s="245"/>
      <c r="C55" s="246"/>
      <c r="D55" s="247"/>
      <c r="E55" s="247"/>
      <c r="F55" s="248"/>
      <c r="G55" s="249"/>
      <c r="H55" s="250"/>
      <c r="I55" s="251"/>
      <c r="J55" s="247"/>
      <c r="K55" s="247"/>
      <c r="L55" s="252"/>
      <c r="M55" s="247"/>
      <c r="N55" s="252"/>
      <c r="O55" s="253"/>
      <c r="P55" s="252"/>
    </row>
    <row r="56" spans="1:16" ht="18.899999999999999" customHeight="1">
      <c r="A56" s="258"/>
      <c r="B56" s="245"/>
      <c r="C56" s="246"/>
      <c r="D56" s="247"/>
      <c r="E56" s="255"/>
      <c r="F56" s="252"/>
      <c r="G56" s="249"/>
      <c r="H56" s="245"/>
      <c r="I56" s="246"/>
      <c r="J56" s="247"/>
      <c r="K56" s="255"/>
      <c r="L56" s="252"/>
      <c r="M56" s="247"/>
      <c r="N56" s="252"/>
      <c r="O56" s="253"/>
      <c r="P56" s="252"/>
    </row>
    <row r="57" spans="1:16" ht="18.899999999999999" customHeight="1">
      <c r="A57" s="258"/>
      <c r="B57" s="245"/>
      <c r="C57" s="246"/>
      <c r="D57" s="247"/>
      <c r="E57" s="247"/>
      <c r="F57" s="248"/>
      <c r="G57" s="249"/>
      <c r="H57" s="250"/>
      <c r="I57" s="251"/>
      <c r="J57" s="247"/>
      <c r="K57" s="247"/>
      <c r="L57" s="248"/>
      <c r="M57" s="247"/>
      <c r="N57" s="252"/>
      <c r="O57" s="253"/>
      <c r="P57" s="252"/>
    </row>
    <row r="58" spans="1:16" ht="18.899999999999999" customHeight="1">
      <c r="A58" s="258"/>
      <c r="B58" s="245"/>
      <c r="C58" s="246"/>
      <c r="D58" s="247"/>
      <c r="E58" s="255"/>
      <c r="F58" s="252"/>
      <c r="G58" s="249"/>
      <c r="H58" s="245"/>
      <c r="I58" s="246"/>
      <c r="J58" s="247"/>
      <c r="K58" s="255"/>
      <c r="L58" s="252"/>
      <c r="M58" s="247"/>
      <c r="N58" s="252"/>
      <c r="O58" s="253"/>
      <c r="P58" s="252"/>
    </row>
    <row r="59" spans="1:16" ht="18.899999999999999" customHeight="1">
      <c r="A59" s="258"/>
      <c r="B59" s="245"/>
      <c r="C59" s="246"/>
      <c r="D59" s="247"/>
      <c r="E59" s="255"/>
      <c r="F59" s="252"/>
      <c r="G59" s="249"/>
      <c r="H59" s="245"/>
      <c r="I59" s="246"/>
      <c r="J59" s="247"/>
      <c r="K59" s="255"/>
      <c r="L59" s="252"/>
      <c r="M59" s="247"/>
      <c r="N59" s="252"/>
      <c r="O59" s="253"/>
      <c r="P59" s="252"/>
    </row>
    <row r="60" spans="1:16" ht="18.899999999999999" customHeight="1">
      <c r="A60" s="258"/>
      <c r="B60" s="245"/>
      <c r="C60" s="246"/>
      <c r="D60" s="247"/>
      <c r="E60" s="255"/>
      <c r="F60" s="252"/>
      <c r="G60" s="249"/>
      <c r="H60" s="245"/>
      <c r="I60" s="246"/>
      <c r="J60" s="247"/>
      <c r="K60" s="255"/>
      <c r="L60" s="252"/>
      <c r="M60" s="247"/>
      <c r="N60" s="252"/>
      <c r="O60" s="253"/>
      <c r="P60" s="252"/>
    </row>
    <row r="61" spans="1:16" ht="18.899999999999999" customHeight="1">
      <c r="A61" s="258"/>
      <c r="B61" s="245"/>
      <c r="C61" s="246"/>
      <c r="D61" s="247"/>
      <c r="E61" s="255"/>
      <c r="F61" s="252"/>
      <c r="G61" s="249"/>
      <c r="H61" s="245"/>
      <c r="I61" s="246"/>
      <c r="J61" s="247"/>
      <c r="K61" s="255"/>
      <c r="L61" s="252"/>
      <c r="M61" s="247"/>
      <c r="N61" s="256"/>
      <c r="O61" s="253"/>
      <c r="P61" s="252"/>
    </row>
    <row r="62" spans="1:16" ht="18.899999999999999" customHeight="1">
      <c r="A62" s="258"/>
      <c r="B62" s="245"/>
      <c r="C62" s="246"/>
      <c r="D62" s="247"/>
      <c r="E62" s="255"/>
      <c r="F62" s="252"/>
      <c r="G62" s="249"/>
      <c r="H62" s="245"/>
      <c r="I62" s="246"/>
      <c r="J62" s="247"/>
      <c r="K62" s="255"/>
      <c r="L62" s="252"/>
      <c r="M62" s="247"/>
      <c r="N62" s="252"/>
      <c r="O62" s="253"/>
      <c r="P62" s="252"/>
    </row>
    <row r="63" spans="1:16" ht="18.75" customHeight="1">
      <c r="A63" s="258"/>
      <c r="B63" s="245"/>
      <c r="C63" s="246"/>
      <c r="D63" s="247"/>
      <c r="E63" s="255"/>
      <c r="F63" s="252"/>
      <c r="G63" s="249"/>
      <c r="H63" s="245"/>
      <c r="I63" s="246"/>
      <c r="J63" s="247"/>
      <c r="K63" s="255"/>
      <c r="L63" s="252"/>
      <c r="M63" s="247"/>
      <c r="N63" s="252"/>
      <c r="O63" s="253"/>
      <c r="P63" s="252"/>
    </row>
    <row r="64" spans="1:16" ht="18.899999999999999" customHeight="1">
      <c r="A64" s="258"/>
      <c r="B64" s="245"/>
      <c r="C64" s="246"/>
      <c r="D64" s="247"/>
      <c r="E64" s="255"/>
      <c r="F64" s="252"/>
      <c r="G64" s="249"/>
      <c r="H64" s="245"/>
      <c r="I64" s="246"/>
      <c r="J64" s="247"/>
      <c r="K64" s="255"/>
      <c r="L64" s="252"/>
      <c r="M64" s="247"/>
      <c r="N64" s="252"/>
      <c r="O64" s="253"/>
      <c r="P64" s="252"/>
    </row>
    <row r="65" spans="1:16" ht="18.899999999999999" customHeight="1">
      <c r="A65" s="258"/>
      <c r="B65" s="245"/>
      <c r="C65" s="246"/>
      <c r="D65" s="247"/>
      <c r="E65" s="255"/>
      <c r="F65" s="252"/>
      <c r="G65" s="249"/>
      <c r="H65" s="245"/>
      <c r="I65" s="246"/>
      <c r="J65" s="247"/>
      <c r="K65" s="255"/>
      <c r="L65" s="252"/>
      <c r="M65" s="247"/>
      <c r="N65" s="252"/>
      <c r="O65" s="253"/>
      <c r="P65" s="252"/>
    </row>
    <row r="66" spans="1:16" ht="18.899999999999999" customHeight="1">
      <c r="A66" s="258"/>
      <c r="B66" s="245"/>
      <c r="C66" s="246"/>
      <c r="D66" s="247"/>
      <c r="E66" s="255"/>
      <c r="F66" s="252"/>
      <c r="G66" s="249"/>
      <c r="H66" s="245"/>
      <c r="I66" s="246"/>
      <c r="J66" s="247"/>
      <c r="K66" s="257"/>
      <c r="L66" s="252"/>
      <c r="M66" s="247"/>
      <c r="N66" s="252"/>
      <c r="O66" s="253"/>
      <c r="P66" s="252"/>
    </row>
    <row r="67" spans="1:16" ht="18.899999999999999" customHeight="1">
      <c r="A67" s="258"/>
      <c r="B67" s="245"/>
      <c r="C67" s="246"/>
      <c r="D67" s="247"/>
      <c r="E67" s="255"/>
      <c r="F67" s="252"/>
      <c r="G67" s="249"/>
      <c r="H67" s="245"/>
      <c r="I67" s="246"/>
      <c r="J67" s="247"/>
      <c r="K67" s="255"/>
      <c r="L67" s="252"/>
      <c r="M67" s="247"/>
      <c r="N67" s="252"/>
      <c r="O67" s="253"/>
      <c r="P67" s="252"/>
    </row>
    <row r="68" spans="1:16" ht="19.5" customHeight="1">
      <c r="A68" s="258"/>
      <c r="B68" s="245"/>
      <c r="C68" s="246"/>
      <c r="D68" s="247"/>
      <c r="E68" s="255"/>
      <c r="F68" s="252"/>
      <c r="G68" s="249"/>
      <c r="H68" s="245"/>
      <c r="I68" s="246"/>
      <c r="J68" s="247"/>
      <c r="K68" s="255"/>
      <c r="L68" s="252"/>
      <c r="M68" s="247"/>
      <c r="N68" s="252"/>
      <c r="O68" s="253"/>
      <c r="P68" s="252"/>
    </row>
    <row r="69" spans="1:16" ht="19.5" customHeight="1">
      <c r="A69" s="258"/>
      <c r="B69" s="245"/>
      <c r="C69" s="246"/>
      <c r="D69" s="247"/>
      <c r="E69" s="255"/>
      <c r="F69" s="252"/>
      <c r="G69" s="249"/>
      <c r="H69" s="245"/>
      <c r="I69" s="246"/>
      <c r="J69" s="247"/>
      <c r="K69" s="255"/>
      <c r="L69" s="252"/>
      <c r="M69" s="247"/>
      <c r="N69" s="252"/>
      <c r="O69" s="253"/>
      <c r="P69" s="252"/>
    </row>
    <row r="70" spans="1:16" ht="19.5" customHeight="1">
      <c r="A70" s="258"/>
      <c r="B70" s="245"/>
      <c r="C70" s="246"/>
      <c r="D70" s="247"/>
      <c r="E70" s="255"/>
      <c r="F70" s="252"/>
      <c r="G70" s="249"/>
      <c r="H70" s="245"/>
      <c r="I70" s="246"/>
      <c r="J70" s="247"/>
      <c r="K70" s="255"/>
      <c r="L70" s="252"/>
      <c r="M70" s="247"/>
      <c r="N70" s="252"/>
      <c r="O70" s="253"/>
      <c r="P70" s="252"/>
    </row>
    <row r="71" spans="1:16" ht="19.5" customHeight="1">
      <c r="A71" s="258"/>
      <c r="B71" s="245"/>
      <c r="C71" s="246"/>
      <c r="D71" s="247"/>
      <c r="E71" s="255"/>
      <c r="F71" s="252"/>
      <c r="G71" s="249"/>
      <c r="H71" s="245"/>
      <c r="I71" s="246"/>
      <c r="J71" s="247"/>
      <c r="K71" s="255"/>
      <c r="L71" s="252"/>
      <c r="M71" s="247"/>
      <c r="N71" s="252"/>
      <c r="O71" s="253"/>
      <c r="P71" s="252"/>
    </row>
    <row r="72" spans="1:16" ht="19.5" customHeight="1">
      <c r="A72" s="258"/>
      <c r="B72" s="245"/>
      <c r="C72" s="246"/>
      <c r="D72" s="247"/>
      <c r="E72" s="247"/>
      <c r="F72" s="248"/>
      <c r="G72" s="249"/>
      <c r="H72" s="250"/>
      <c r="I72" s="251"/>
      <c r="J72" s="247"/>
      <c r="K72" s="247"/>
      <c r="L72" s="252"/>
      <c r="M72" s="247"/>
      <c r="N72" s="252"/>
      <c r="O72" s="253"/>
      <c r="P72" s="252"/>
    </row>
    <row r="73" spans="1:16" ht="19.5" customHeight="1">
      <c r="A73" s="258"/>
      <c r="B73" s="245"/>
      <c r="C73" s="246"/>
      <c r="D73" s="247"/>
      <c r="E73" s="255"/>
      <c r="F73" s="252"/>
      <c r="G73" s="249"/>
      <c r="H73" s="245"/>
      <c r="I73" s="246"/>
      <c r="J73" s="247"/>
      <c r="K73" s="255"/>
      <c r="L73" s="252"/>
      <c r="M73" s="247"/>
      <c r="N73" s="252"/>
      <c r="O73" s="253"/>
      <c r="P73" s="252"/>
    </row>
    <row r="74" spans="1:16" ht="19.5" customHeight="1">
      <c r="A74" s="258"/>
      <c r="B74" s="245"/>
      <c r="C74" s="246"/>
      <c r="D74" s="247"/>
      <c r="E74" s="255"/>
      <c r="F74" s="252"/>
      <c r="G74" s="249"/>
      <c r="H74" s="245"/>
      <c r="I74" s="246"/>
      <c r="J74" s="247"/>
      <c r="K74" s="255"/>
      <c r="L74" s="252"/>
      <c r="M74" s="247"/>
      <c r="N74" s="252"/>
      <c r="O74" s="253"/>
      <c r="P74" s="252"/>
    </row>
    <row r="75" spans="1:16" ht="19.5" customHeight="1">
      <c r="A75" s="258"/>
      <c r="B75" s="245"/>
      <c r="C75" s="246"/>
      <c r="D75" s="247"/>
      <c r="E75" s="255"/>
      <c r="F75" s="252"/>
      <c r="G75" s="249"/>
      <c r="H75" s="245"/>
      <c r="I75" s="246"/>
      <c r="J75" s="247"/>
      <c r="K75" s="255"/>
      <c r="L75" s="252"/>
      <c r="M75" s="247"/>
      <c r="N75" s="252"/>
      <c r="O75" s="253"/>
      <c r="P75" s="252"/>
    </row>
    <row r="76" spans="1:16" ht="19.5" customHeight="1">
      <c r="A76" s="258"/>
      <c r="B76" s="245"/>
      <c r="C76" s="246"/>
      <c r="D76" s="247"/>
      <c r="E76" s="255"/>
      <c r="F76" s="252"/>
      <c r="G76" s="249"/>
      <c r="H76" s="245"/>
      <c r="I76" s="246"/>
      <c r="J76" s="247"/>
      <c r="K76" s="255"/>
      <c r="L76" s="252"/>
      <c r="M76" s="247"/>
      <c r="N76" s="252"/>
      <c r="O76" s="253"/>
      <c r="P76" s="252"/>
    </row>
    <row r="77" spans="1:16" ht="19.5" customHeight="1">
      <c r="A77" s="258"/>
      <c r="B77" s="245"/>
      <c r="C77" s="246"/>
      <c r="D77" s="247"/>
      <c r="E77" s="255"/>
      <c r="F77" s="252"/>
      <c r="G77" s="249"/>
      <c r="H77" s="245"/>
      <c r="I77" s="246"/>
      <c r="J77" s="247"/>
      <c r="K77" s="255"/>
      <c r="L77" s="252"/>
      <c r="M77" s="247"/>
      <c r="N77" s="256"/>
      <c r="O77" s="253"/>
      <c r="P77" s="252"/>
    </row>
    <row r="78" spans="1:16" ht="19.5" customHeight="1">
      <c r="A78" s="258"/>
      <c r="B78" s="245"/>
      <c r="C78" s="246"/>
      <c r="D78" s="247"/>
      <c r="E78" s="255"/>
      <c r="F78" s="252"/>
      <c r="G78" s="249"/>
      <c r="H78" s="245"/>
      <c r="I78" s="246"/>
      <c r="J78" s="247"/>
      <c r="K78" s="255"/>
      <c r="L78" s="252"/>
      <c r="M78" s="247"/>
      <c r="N78" s="252"/>
      <c r="O78" s="253"/>
      <c r="P78" s="252"/>
    </row>
    <row r="79" spans="1:16" ht="19.5" customHeight="1">
      <c r="A79" s="258"/>
      <c r="B79" s="245"/>
      <c r="C79" s="246"/>
      <c r="D79" s="247"/>
      <c r="E79" s="255"/>
      <c r="F79" s="252"/>
      <c r="G79" s="249"/>
      <c r="H79" s="245"/>
      <c r="I79" s="246"/>
      <c r="J79" s="247"/>
      <c r="K79" s="255"/>
      <c r="L79" s="252"/>
      <c r="M79" s="247"/>
      <c r="N79" s="252"/>
      <c r="O79" s="253"/>
      <c r="P79" s="252"/>
    </row>
    <row r="80" spans="1:16" ht="19.5" customHeight="1">
      <c r="A80" s="258"/>
      <c r="B80" s="245"/>
      <c r="C80" s="246"/>
      <c r="D80" s="247"/>
      <c r="E80" s="255"/>
      <c r="F80" s="252"/>
      <c r="G80" s="249"/>
      <c r="H80" s="245"/>
      <c r="I80" s="246"/>
      <c r="J80" s="247"/>
      <c r="K80" s="255"/>
      <c r="L80" s="252"/>
      <c r="M80" s="247"/>
      <c r="N80" s="252"/>
      <c r="O80" s="253"/>
      <c r="P80" s="252"/>
    </row>
    <row r="81" spans="1:16" ht="19.5" customHeight="1">
      <c r="A81" s="258"/>
      <c r="B81" s="245"/>
      <c r="C81" s="246"/>
      <c r="D81" s="247"/>
      <c r="E81" s="255"/>
      <c r="F81" s="252"/>
      <c r="G81" s="249"/>
      <c r="H81" s="245"/>
      <c r="I81" s="246"/>
      <c r="J81" s="247"/>
      <c r="K81" s="255"/>
      <c r="L81" s="252"/>
      <c r="M81" s="247"/>
      <c r="N81" s="252"/>
      <c r="O81" s="253"/>
      <c r="P81" s="252"/>
    </row>
    <row r="82" spans="1:16" ht="19.5" customHeight="1">
      <c r="A82" s="258"/>
      <c r="B82" s="245"/>
      <c r="C82" s="246"/>
      <c r="D82" s="247"/>
      <c r="E82" s="255"/>
      <c r="F82" s="252"/>
      <c r="G82" s="249"/>
      <c r="H82" s="245"/>
      <c r="I82" s="246"/>
      <c r="J82" s="247"/>
      <c r="K82" s="257"/>
      <c r="L82" s="252"/>
      <c r="M82" s="247"/>
      <c r="N82" s="252"/>
      <c r="O82" s="253"/>
      <c r="P82" s="252"/>
    </row>
    <row r="83" spans="1:16" ht="19.5" customHeight="1">
      <c r="A83" s="258"/>
      <c r="B83" s="245"/>
      <c r="C83" s="246"/>
      <c r="D83" s="247"/>
      <c r="E83" s="255"/>
      <c r="F83" s="252"/>
      <c r="G83" s="249"/>
      <c r="H83" s="245"/>
      <c r="I83" s="246"/>
      <c r="J83" s="247"/>
      <c r="K83" s="255"/>
      <c r="L83" s="252"/>
      <c r="M83" s="247"/>
      <c r="N83" s="252"/>
      <c r="O83" s="253"/>
      <c r="P83" s="252"/>
    </row>
    <row r="84" spans="1:16" ht="19.5" customHeight="1">
      <c r="A84" s="258"/>
      <c r="B84" s="245"/>
      <c r="C84" s="246"/>
      <c r="D84" s="247"/>
      <c r="E84" s="255"/>
      <c r="F84" s="252"/>
      <c r="G84" s="249"/>
      <c r="H84" s="245"/>
      <c r="I84" s="246"/>
      <c r="J84" s="247"/>
      <c r="K84" s="255"/>
      <c r="L84" s="252"/>
      <c r="M84" s="247"/>
      <c r="N84" s="252"/>
      <c r="O84" s="253"/>
      <c r="P84" s="252"/>
    </row>
    <row r="85" spans="1:16" ht="19.5" customHeight="1">
      <c r="A85" s="258"/>
      <c r="B85" s="245"/>
      <c r="C85" s="246"/>
      <c r="D85" s="247"/>
      <c r="E85" s="255"/>
      <c r="F85" s="252"/>
      <c r="G85" s="249"/>
      <c r="H85" s="245"/>
      <c r="I85" s="246"/>
      <c r="J85" s="247"/>
      <c r="K85" s="255"/>
      <c r="L85" s="252"/>
      <c r="M85" s="247"/>
      <c r="N85" s="252"/>
      <c r="O85" s="253"/>
      <c r="P85" s="252"/>
    </row>
    <row r="86" spans="1:16" ht="19.5" customHeight="1">
      <c r="A86" s="258"/>
      <c r="B86" s="245"/>
      <c r="C86" s="246"/>
      <c r="D86" s="247"/>
      <c r="E86" s="255"/>
      <c r="F86" s="252"/>
      <c r="G86" s="249"/>
      <c r="H86" s="245"/>
      <c r="I86" s="246"/>
      <c r="J86" s="247"/>
      <c r="K86" s="255"/>
      <c r="L86" s="252"/>
      <c r="M86" s="247"/>
      <c r="N86" s="252"/>
      <c r="O86" s="253"/>
      <c r="P86" s="252"/>
    </row>
    <row r="87" spans="1:16" ht="19.5" customHeight="1">
      <c r="A87" s="258"/>
      <c r="B87" s="259"/>
      <c r="C87" s="260"/>
      <c r="D87" s="261"/>
      <c r="E87" s="262"/>
      <c r="F87" s="263"/>
      <c r="G87" s="264"/>
      <c r="H87" s="259"/>
      <c r="I87" s="260"/>
      <c r="J87" s="261"/>
      <c r="K87" s="262"/>
      <c r="L87" s="263"/>
      <c r="M87" s="247"/>
      <c r="N87" s="252"/>
      <c r="O87" s="253"/>
      <c r="P87" s="252"/>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300"/>
  <headerFooter alignWithMargins="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55361" r:id="rId3" name="Button 1">
              <controlPr defaultSize="0" print="0" autoPict="0" macro="[0]!páros_egyesített_rangsor">
                <anchor moveWithCells="1" sizeWithCells="1">
                  <from>
                    <xdr:col>9</xdr:col>
                    <xdr:colOff>228600</xdr:colOff>
                    <xdr:row>0</xdr:row>
                    <xdr:rowOff>76200</xdr:rowOff>
                  </from>
                  <to>
                    <xdr:col>12</xdr:col>
                    <xdr:colOff>38100</xdr:colOff>
                    <xdr:row>1</xdr:row>
                    <xdr:rowOff>106680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c r="R1" s="13"/>
    </row>
    <row r="2" spans="1:21">
      <c r="A2" s="191" t="s">
        <v>99</v>
      </c>
      <c r="B2" s="17"/>
      <c r="C2" s="17"/>
      <c r="D2" s="17"/>
      <c r="E2" s="17"/>
      <c r="F2" s="19">
        <f>Altalanos!$B$8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7"/>
      <c r="F4" s="28"/>
      <c r="G4" s="29" t="str">
        <f>Altalanos!$C$10</f>
        <v>Baja</v>
      </c>
      <c r="H4" s="30"/>
      <c r="I4" s="28"/>
      <c r="J4" s="31"/>
      <c r="K4" s="32"/>
      <c r="L4" s="33"/>
      <c r="M4" s="34"/>
      <c r="N4" s="31"/>
      <c r="O4" s="28"/>
      <c r="P4" s="31"/>
      <c r="Q4" s="28"/>
      <c r="R4" s="35">
        <f>Altalanos!$E$10</f>
        <v>0</v>
      </c>
    </row>
    <row r="5" spans="1:21" s="2" customFormat="1" ht="9.6">
      <c r="A5" s="36"/>
      <c r="B5" s="37" t="s">
        <v>164</v>
      </c>
      <c r="C5" s="188" t="s">
        <v>347</v>
      </c>
      <c r="D5" s="37" t="s">
        <v>166</v>
      </c>
      <c r="E5" s="188" t="s">
        <v>339</v>
      </c>
      <c r="F5" s="38" t="s">
        <v>167</v>
      </c>
      <c r="G5" s="38" t="s">
        <v>114</v>
      </c>
      <c r="H5" s="38"/>
      <c r="I5" s="38" t="s">
        <v>115</v>
      </c>
      <c r="J5" s="38"/>
      <c r="K5" s="37" t="s">
        <v>168</v>
      </c>
      <c r="L5" s="39"/>
      <c r="M5" s="37" t="s">
        <v>169</v>
      </c>
      <c r="N5" s="39"/>
      <c r="O5" s="37" t="s">
        <v>348</v>
      </c>
      <c r="P5" s="39"/>
      <c r="Q5" s="37"/>
      <c r="R5" s="40"/>
    </row>
    <row r="6" spans="1:21" s="4" customFormat="1" ht="12.7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(2)'!$A$7:$P$23,14))</f>
        <v/>
      </c>
      <c r="C7" s="47" t="str">
        <f>IF($D7="","",VLOOKUP($D7,'1D ELO (2)'!$A$7:$P$23,15))</f>
        <v/>
      </c>
      <c r="D7" s="48"/>
      <c r="E7" s="92" t="str">
        <f>UPPER(IF($D7="","",VLOOKUP($D7,'1D ELO (2)'!$A$7:$P$23,5)))</f>
        <v/>
      </c>
      <c r="F7" s="93" t="str">
        <f>UPPER(IF($D7="","",VLOOKUP($D7,'1D ELO (2)'!$A$7:$P$23,2)))</f>
        <v/>
      </c>
      <c r="G7" s="93" t="str">
        <f>IF($D7="","",VLOOKUP($D7,'1D ELO (2)'!$A$7:$P$23,3))</f>
        <v/>
      </c>
      <c r="H7" s="94"/>
      <c r="I7" s="93" t="str">
        <f>IF($D7="","",VLOOKUP($D7,'1D ELO (2)'!$A$7:$P$23,4))</f>
        <v/>
      </c>
      <c r="J7" s="52"/>
      <c r="K7" s="53"/>
      <c r="L7" s="54"/>
      <c r="M7" s="53"/>
      <c r="N7" s="54"/>
      <c r="O7" s="53"/>
      <c r="P7" s="54"/>
      <c r="Q7" s="53"/>
      <c r="R7" s="62"/>
      <c r="S7" s="56"/>
      <c r="U7" s="57" t="e">
        <f>#REF!</f>
        <v>#REF!</v>
      </c>
    </row>
    <row r="8" spans="1:21" s="5" customFormat="1" ht="9.6" customHeight="1">
      <c r="A8" s="58"/>
      <c r="B8" s="59"/>
      <c r="C8" s="59"/>
      <c r="D8" s="59"/>
      <c r="E8" s="92" t="str">
        <f>UPPER(IF($D7="","",VLOOKUP($D7,'1D ELO (2)'!$A$7:$P$23,11)))</f>
        <v/>
      </c>
      <c r="F8" s="93" t="str">
        <f>UPPER(IF($D7="","",VLOOKUP($D7,'1D ELO (2)'!$A$7:$P$23,8)))</f>
        <v/>
      </c>
      <c r="G8" s="93" t="str">
        <f>IF($D7="","",VLOOKUP($D7,'1D ELO (2)'!$A$7:$P$23,9))</f>
        <v/>
      </c>
      <c r="H8" s="94"/>
      <c r="I8" s="93" t="str">
        <f>IF($D7="","",VLOOKUP($D7,'1D ELO (2)'!$A$7:$P$23,10))</f>
        <v/>
      </c>
      <c r="J8" s="60"/>
      <c r="K8" s="61" t="str">
        <f>IF(J8="a",F7,IF(J8="b",F9,""))</f>
        <v/>
      </c>
      <c r="L8" s="54"/>
      <c r="M8" s="53"/>
      <c r="N8" s="54"/>
      <c r="O8" s="53"/>
      <c r="P8" s="54"/>
      <c r="Q8" s="53"/>
      <c r="R8" s="62"/>
      <c r="S8" s="56"/>
      <c r="U8" s="63" t="e">
        <f>#REF!</f>
        <v>#REF!</v>
      </c>
    </row>
    <row r="9" spans="1:21" s="5" customFormat="1" ht="9.6" customHeight="1">
      <c r="A9" s="58"/>
      <c r="B9" s="64"/>
      <c r="C9" s="64"/>
      <c r="D9" s="64"/>
      <c r="E9" s="64"/>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59"/>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(2)'!$A$7:$P$23,14))</f>
        <v/>
      </c>
      <c r="C11" s="47" t="str">
        <f>IF($D11="","",VLOOKUP($D11,'1D ELO (2)'!$A$7:$P$23,15))</f>
        <v/>
      </c>
      <c r="D11" s="48"/>
      <c r="E11" s="76" t="str">
        <f>UPPER(IF($D11="","",VLOOKUP($D11,'1D ELO (2)'!$A$7:$P$23,5)))</f>
        <v/>
      </c>
      <c r="F11" s="77" t="str">
        <f>UPPER(IF($D11="","",VLOOKUP($D11,'1D ELO (2)'!$A$7:$P$23,2)))</f>
        <v/>
      </c>
      <c r="G11" s="77" t="str">
        <f>IF($D11="","",VLOOKUP($D11,'1D ELO (2)'!$A$7:$P$23,3))</f>
        <v/>
      </c>
      <c r="H11" s="78"/>
      <c r="I11" s="77" t="str">
        <f>IF($D11="","",VLOOKUP($D11,'1D ELO (2)'!$A$7:$P$23,4))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(2)'!$A$7:$P$23,11)))</f>
        <v/>
      </c>
      <c r="F12" s="77" t="str">
        <f>UPPER(IF($D11="","",VLOOKUP($D11,'1D ELO (2)'!$A$7:$P$23,8)))</f>
        <v/>
      </c>
      <c r="G12" s="77" t="str">
        <f>IF($D11="","",VLOOKUP($D11,'1D ELO (2)'!$A$7:$P$23,9))</f>
        <v/>
      </c>
      <c r="H12" s="78"/>
      <c r="I12" s="77" t="str">
        <f>IF($D11="","",VLOOKUP($D11,'1D ELO (2)'!$A$7:$P$23,10))</f>
        <v/>
      </c>
      <c r="J12" s="60"/>
      <c r="K12" s="53"/>
      <c r="L12" s="80"/>
      <c r="M12" s="82"/>
      <c r="N12" s="83"/>
      <c r="O12" s="53"/>
      <c r="P12" s="54"/>
      <c r="Q12" s="53"/>
      <c r="R12" s="62"/>
      <c r="S12" s="56"/>
      <c r="U12" s="63" t="e">
        <f>#REF!</f>
        <v>#REF!</v>
      </c>
    </row>
    <row r="13" spans="1:21" s="5" customFormat="1" ht="9.6" customHeight="1">
      <c r="A13" s="58"/>
      <c r="B13" s="64"/>
      <c r="C13" s="64"/>
      <c r="D13" s="84"/>
      <c r="E13" s="59"/>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59"/>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(2)'!$A$7:$P$23,14))</f>
        <v/>
      </c>
      <c r="C15" s="47" t="str">
        <f>IF($D15="","",VLOOKUP($D15,'1D ELO (2)'!$A$7:$P$23,15))</f>
        <v/>
      </c>
      <c r="D15" s="48"/>
      <c r="E15" s="76" t="str">
        <f>UPPER(IF($D15="","",VLOOKUP($D15,'1D ELO (2)'!$A$7:$P$23,5)))</f>
        <v/>
      </c>
      <c r="F15" s="77" t="str">
        <f>UPPER(IF($D15="","",VLOOKUP($D15,'1D ELO (2)'!$A$7:$P$23,2)))</f>
        <v/>
      </c>
      <c r="G15" s="77" t="str">
        <f>IF($D15="","",VLOOKUP($D15,'1D ELO (2)'!$A$7:$P$23,3))</f>
        <v/>
      </c>
      <c r="H15" s="78"/>
      <c r="I15" s="77" t="str">
        <f>IF($D15="","",VLOOKUP($D15,'1D ELO (2)'!$A$7:$P$23,4))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(2)'!$A$7:$P$23,11)))</f>
        <v/>
      </c>
      <c r="F16" s="77" t="str">
        <f>UPPER(IF($D15="","",VLOOKUP($D15,'1D ELO (2)'!$A$7:$P$23,8)))</f>
        <v/>
      </c>
      <c r="G16" s="77" t="str">
        <f>IF($D15="","",VLOOKUP($D15,'1D ELO (2)'!$A$7:$P$23,9))</f>
        <v/>
      </c>
      <c r="H16" s="78"/>
      <c r="I16" s="77" t="str">
        <f>IF($D15="","",VLOOKUP($D15,'1D ELO (2)'!$A$7:$P$23,10))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59"/>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59"/>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(2)'!$A$7:$P$23,14))</f>
        <v/>
      </c>
      <c r="C19" s="47" t="str">
        <f>IF($D19="","",VLOOKUP($D19,'1D ELO (2)'!$A$7:$P$23,15))</f>
        <v/>
      </c>
      <c r="D19" s="48"/>
      <c r="E19" s="76" t="str">
        <f>UPPER(IF($D19="","",VLOOKUP($D19,'1D ELO (2)'!$A$7:$P$23,5)))</f>
        <v/>
      </c>
      <c r="F19" s="77" t="str">
        <f>UPPER(IF($D19="","",VLOOKUP($D19,'1D ELO (2)'!$A$7:$P$23,2)))</f>
        <v/>
      </c>
      <c r="G19" s="77" t="str">
        <f>IF($D19="","",VLOOKUP($D19,'1D ELO (2)'!$A$7:$P$23,3))</f>
        <v/>
      </c>
      <c r="H19" s="78"/>
      <c r="I19" s="77" t="str">
        <f>IF($D19="","",VLOOKUP($D19,'1D ELO (2)'!$A$7:$P$23,4))</f>
        <v/>
      </c>
      <c r="J19" s="79"/>
      <c r="K19" s="53"/>
      <c r="L19" s="54"/>
      <c r="M19" s="81"/>
      <c r="N19" s="90"/>
      <c r="O19" s="53"/>
      <c r="P19" s="54"/>
      <c r="Q19" s="53"/>
      <c r="R19" s="62"/>
      <c r="S19" s="56"/>
    </row>
    <row r="20" spans="1:19" s="5" customFormat="1" ht="9.6" customHeight="1">
      <c r="A20" s="58"/>
      <c r="B20" s="59"/>
      <c r="C20" s="59"/>
      <c r="D20" s="59"/>
      <c r="E20" s="76" t="str">
        <f>UPPER(IF($D19="","",VLOOKUP($D19,'1D ELO (2)'!$A$7:$P$23,11)))</f>
        <v/>
      </c>
      <c r="F20" s="77" t="str">
        <f>UPPER(IF($D19="","",VLOOKUP($D19,'1D ELO (2)'!$A$7:$P$23,8)))</f>
        <v/>
      </c>
      <c r="G20" s="77" t="str">
        <f>IF($D19="","",VLOOKUP($D19,'1D ELO (2)'!$A$7:$P$23,9))</f>
        <v/>
      </c>
      <c r="H20" s="78"/>
      <c r="I20" s="77" t="str">
        <f>IF($D19="","",VLOOKUP($D19,'1D ELO (2)'!$A$7:$P$23,10))</f>
        <v/>
      </c>
      <c r="J20" s="60"/>
      <c r="K20" s="53"/>
      <c r="L20" s="54"/>
      <c r="M20" s="82"/>
      <c r="N20" s="91"/>
      <c r="O20" s="53"/>
      <c r="P20" s="54"/>
      <c r="Q20" s="53"/>
      <c r="R20" s="62"/>
      <c r="S20" s="56"/>
    </row>
    <row r="21" spans="1:19" s="5" customFormat="1" ht="9.6" customHeight="1">
      <c r="A21" s="58"/>
      <c r="B21" s="64"/>
      <c r="C21" s="64"/>
      <c r="D21" s="64"/>
      <c r="E21" s="59"/>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59"/>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(2)'!$A$7:$P$23,14))</f>
        <v/>
      </c>
      <c r="C23" s="47" t="str">
        <f>IF($D23="","",VLOOKUP($D23,'1D ELO (2)'!$A$7:$P$23,15))</f>
        <v/>
      </c>
      <c r="D23" s="48"/>
      <c r="E23" s="76" t="str">
        <f>UPPER(IF($D23="","",VLOOKUP($D23,'1D ELO (2)'!$A$7:$P$23,5)))</f>
        <v/>
      </c>
      <c r="F23" s="77" t="str">
        <f>UPPER(IF($D23="","",VLOOKUP($D23,'1D ELO (2)'!$A$7:$P$23,2)))</f>
        <v/>
      </c>
      <c r="G23" s="77" t="str">
        <f>IF($D23="","",VLOOKUP($D23,'1D ELO (2)'!$A$7:$P$23,3))</f>
        <v/>
      </c>
      <c r="H23" s="78"/>
      <c r="I23" s="77" t="str">
        <f>IF($D23="","",VLOOKUP($D23,'1D ELO (2)'!$A$7:$P$23,4))</f>
        <v/>
      </c>
      <c r="J23" s="52"/>
      <c r="K23" s="53"/>
      <c r="L23" s="54"/>
      <c r="M23" s="53"/>
      <c r="N23" s="80"/>
      <c r="O23" s="53"/>
      <c r="P23" s="192"/>
      <c r="Q23" s="53"/>
      <c r="R23" s="62"/>
      <c r="S23" s="56"/>
    </row>
    <row r="24" spans="1:19" s="5" customFormat="1" ht="9.6" customHeight="1">
      <c r="A24" s="58"/>
      <c r="B24" s="59"/>
      <c r="C24" s="59"/>
      <c r="D24" s="59"/>
      <c r="E24" s="76" t="str">
        <f>UPPER(IF($D23="","",VLOOKUP($D23,'1D ELO (2)'!$A$7:$P$23,11)))</f>
        <v/>
      </c>
      <c r="F24" s="77" t="str">
        <f>UPPER(IF($D23="","",VLOOKUP($D23,'1D ELO (2)'!$A$7:$P$23,8)))</f>
        <v/>
      </c>
      <c r="G24" s="77" t="str">
        <f>IF($D23="","",VLOOKUP($D23,'1D ELO (2)'!$A$7:$P$23,9))</f>
        <v/>
      </c>
      <c r="H24" s="78"/>
      <c r="I24" s="77" t="str">
        <f>IF($D23="","",VLOOKUP($D23,'1D ELO (2)'!$A$7:$P$23,10))</f>
        <v/>
      </c>
      <c r="J24" s="60"/>
      <c r="K24" s="61" t="str">
        <f>IF(J24="a",F23,IF(J24="b",F25,""))</f>
        <v/>
      </c>
      <c r="L24" s="54"/>
      <c r="M24" s="53"/>
      <c r="N24" s="80"/>
      <c r="O24" s="53"/>
      <c r="P24" s="54"/>
      <c r="Q24" s="53"/>
      <c r="R24" s="62"/>
      <c r="S24" s="56"/>
    </row>
    <row r="25" spans="1:19" s="5" customFormat="1" ht="9.6" customHeight="1">
      <c r="A25" s="58"/>
      <c r="B25" s="64"/>
      <c r="C25" s="64"/>
      <c r="D25" s="64"/>
      <c r="E25" s="59"/>
      <c r="F25" s="66"/>
      <c r="G25" s="66"/>
      <c r="H25" s="71"/>
      <c r="I25" s="66"/>
      <c r="J25" s="67"/>
      <c r="K25" s="68" t="str">
        <f>UPPER(IF(OR(J26="a",J26="as"),F23,IF(OR(J26="b",J26="bs"),F27,)))</f>
        <v/>
      </c>
      <c r="L25" s="69"/>
      <c r="M25" s="53"/>
      <c r="N25" s="80"/>
      <c r="O25" s="53"/>
      <c r="P25" s="54"/>
      <c r="Q25" s="53"/>
      <c r="R25" s="62"/>
      <c r="S25" s="56"/>
    </row>
    <row r="26" spans="1:19" s="5" customFormat="1" ht="9.6" customHeight="1">
      <c r="A26" s="58"/>
      <c r="B26" s="64"/>
      <c r="C26" s="64"/>
      <c r="D26" s="64"/>
      <c r="E26" s="59"/>
      <c r="F26" s="66"/>
      <c r="G26" s="66"/>
      <c r="H26" s="71"/>
      <c r="I26" s="72" t="s">
        <v>173</v>
      </c>
      <c r="J26" s="73"/>
      <c r="K26" s="74" t="str">
        <f>UPPER(IF(OR(J26="a",J26="as"),F24,IF(OR(J26="b",J26="bs"),F28,)))</f>
        <v/>
      </c>
      <c r="L26" s="75"/>
      <c r="M26" s="53"/>
      <c r="N26" s="80"/>
      <c r="O26" s="53"/>
      <c r="P26" s="54"/>
      <c r="Q26" s="53"/>
      <c r="R26" s="62"/>
      <c r="S26" s="56"/>
    </row>
    <row r="27" spans="1:19" s="5" customFormat="1" ht="9.6" customHeight="1">
      <c r="A27" s="58">
        <v>6</v>
      </c>
      <c r="B27" s="47" t="str">
        <f>IF($D27="","",VLOOKUP($D27,'1D ELO (2)'!$A$7:$P$23,14))</f>
        <v/>
      </c>
      <c r="C27" s="47" t="str">
        <f>IF($D27="","",VLOOKUP($D27,'1D ELO (2)'!$A$7:$P$23,15))</f>
        <v/>
      </c>
      <c r="D27" s="48"/>
      <c r="E27" s="76" t="str">
        <f>UPPER(IF($D27="","",VLOOKUP($D27,'1D ELO (2)'!$A$7:$P$23,5)))</f>
        <v/>
      </c>
      <c r="F27" s="77" t="str">
        <f>UPPER(IF($D27="","",VLOOKUP($D27,'1D ELO (2)'!$A$7:$P$23,2)))</f>
        <v/>
      </c>
      <c r="G27" s="77" t="str">
        <f>IF($D27="","",VLOOKUP($D27,'1D ELO (2)'!$A$7:$P$23,3))</f>
        <v/>
      </c>
      <c r="H27" s="78"/>
      <c r="I27" s="77" t="str">
        <f>IF($D27="","",VLOOKUP($D27,'1D ELO (2)'!$A$7:$P$23,4))</f>
        <v/>
      </c>
      <c r="J27" s="79"/>
      <c r="K27" s="53"/>
      <c r="L27" s="80"/>
      <c r="M27" s="81"/>
      <c r="N27" s="90"/>
      <c r="O27" s="53"/>
      <c r="P27" s="54"/>
      <c r="Q27" s="53"/>
      <c r="R27" s="62"/>
      <c r="S27" s="56"/>
    </row>
    <row r="28" spans="1:19" s="5" customFormat="1" ht="9.6" customHeight="1">
      <c r="A28" s="58"/>
      <c r="B28" s="59"/>
      <c r="C28" s="59"/>
      <c r="D28" s="59"/>
      <c r="E28" s="76" t="str">
        <f>UPPER(IF($D27="","",VLOOKUP($D27,'1D ELO (2)'!$A$7:$P$23,11)))</f>
        <v/>
      </c>
      <c r="F28" s="77" t="str">
        <f>UPPER(IF($D27="","",VLOOKUP($D27,'1D ELO (2)'!$A$7:$P$23,8)))</f>
        <v/>
      </c>
      <c r="G28" s="77" t="str">
        <f>IF($D27="","",VLOOKUP($D27,'1D ELO (2)'!$A$7:$P$23,9))</f>
        <v/>
      </c>
      <c r="H28" s="78"/>
      <c r="I28" s="77" t="str">
        <f>IF($D27="","",VLOOKUP($D27,'1D ELO (2)'!$A$7:$P$23,10))</f>
        <v/>
      </c>
      <c r="J28" s="60"/>
      <c r="K28" s="53"/>
      <c r="L28" s="80"/>
      <c r="M28" s="82"/>
      <c r="N28" s="91"/>
      <c r="O28" s="53"/>
      <c r="P28" s="54"/>
      <c r="Q28" s="53"/>
      <c r="R28" s="62"/>
      <c r="S28" s="56"/>
    </row>
    <row r="29" spans="1:19" s="5" customFormat="1" ht="9.6" customHeight="1">
      <c r="A29" s="58"/>
      <c r="B29" s="64"/>
      <c r="C29" s="64"/>
      <c r="D29" s="84"/>
      <c r="E29" s="59"/>
      <c r="F29" s="66"/>
      <c r="G29" s="66"/>
      <c r="H29" s="71"/>
      <c r="I29" s="66"/>
      <c r="J29" s="86"/>
      <c r="K29" s="53"/>
      <c r="L29" s="67"/>
      <c r="M29" s="68" t="str">
        <f>UPPER(IF(OR(L30="a",L30="as"),K25,IF(OR(L30="b",L30="bs"),K33,)))</f>
        <v/>
      </c>
      <c r="N29" s="80"/>
      <c r="O29" s="53"/>
      <c r="P29" s="54"/>
      <c r="Q29" s="53"/>
      <c r="R29" s="62"/>
      <c r="S29" s="56"/>
    </row>
    <row r="30" spans="1:19" s="5" customFormat="1" ht="9.6" customHeight="1">
      <c r="A30" s="58"/>
      <c r="B30" s="64"/>
      <c r="C30" s="64"/>
      <c r="D30" s="84"/>
      <c r="E30" s="59"/>
      <c r="F30" s="66"/>
      <c r="G30" s="66"/>
      <c r="H30" s="71"/>
      <c r="I30" s="66"/>
      <c r="J30" s="86"/>
      <c r="K30" s="87" t="s">
        <v>173</v>
      </c>
      <c r="L30" s="73"/>
      <c r="M30" s="74" t="str">
        <f>UPPER(IF(OR(L30="a",L30="as"),K26,IF(OR(L30="b",L30="bs"),K34,)))</f>
        <v/>
      </c>
      <c r="N30" s="60"/>
      <c r="O30" s="53"/>
      <c r="P30" s="54"/>
      <c r="Q30" s="53"/>
      <c r="R30" s="62"/>
      <c r="S30" s="56"/>
    </row>
    <row r="31" spans="1:19" s="5" customFormat="1" ht="9.6" customHeight="1">
      <c r="A31" s="88">
        <v>7</v>
      </c>
      <c r="B31" s="47" t="str">
        <f>IF($D31="","",VLOOKUP($D31,'1D ELO (2)'!$A$7:$P$23,14))</f>
        <v/>
      </c>
      <c r="C31" s="47" t="str">
        <f>IF($D31="","",VLOOKUP($D31,'1D ELO (2)'!$A$7:$P$23,15))</f>
        <v/>
      </c>
      <c r="D31" s="48"/>
      <c r="E31" s="76" t="str">
        <f>UPPER(IF($D31="","",VLOOKUP($D31,'1D ELO (2)'!$A$7:$P$23,5)))</f>
        <v/>
      </c>
      <c r="F31" s="77" t="str">
        <f>UPPER(IF($D31="","",VLOOKUP($D31,'1D ELO (2)'!$A$7:$P$23,2)))</f>
        <v/>
      </c>
      <c r="G31" s="77" t="str">
        <f>IF($D31="","",VLOOKUP($D31,'1D ELO (2)'!$A$7:$P$23,3))</f>
        <v/>
      </c>
      <c r="H31" s="78"/>
      <c r="I31" s="77" t="str">
        <f>IF($D31="","",VLOOKUP($D31,'1D ELO (2)'!$A$7:$P$23,4))</f>
        <v/>
      </c>
      <c r="J31" s="52"/>
      <c r="K31" s="53"/>
      <c r="L31" s="80"/>
      <c r="M31" s="53"/>
      <c r="N31" s="54"/>
      <c r="O31" s="81"/>
      <c r="P31" s="54"/>
      <c r="Q31" s="53"/>
      <c r="R31" s="62"/>
      <c r="S31" s="56"/>
    </row>
    <row r="32" spans="1:19" s="5" customFormat="1" ht="9.6" customHeight="1">
      <c r="A32" s="58"/>
      <c r="B32" s="59"/>
      <c r="C32" s="59"/>
      <c r="D32" s="59"/>
      <c r="E32" s="76" t="str">
        <f>UPPER(IF($D31="","",VLOOKUP($D31,'1D ELO (2)'!$A$7:$P$23,11)))</f>
        <v/>
      </c>
      <c r="F32" s="77" t="str">
        <f>UPPER(IF($D31="","",VLOOKUP($D31,'1D ELO (2)'!$A$7:$P$23,8)))</f>
        <v/>
      </c>
      <c r="G32" s="77" t="str">
        <f>IF($D31="","",VLOOKUP($D31,'1D ELO (2)'!$A$7:$P$23,9))</f>
        <v/>
      </c>
      <c r="H32" s="78"/>
      <c r="I32" s="77" t="str">
        <f>IF($D31="","",VLOOKUP($D31,'1D ELO (2)'!$A$7:$P$23,10))</f>
        <v/>
      </c>
      <c r="J32" s="60"/>
      <c r="K32" s="61" t="str">
        <f>IF(J32="a",F31,IF(J32="b",F33,""))</f>
        <v/>
      </c>
      <c r="L32" s="80"/>
      <c r="M32" s="53"/>
      <c r="N32" s="54"/>
      <c r="O32" s="53"/>
      <c r="P32" s="54"/>
      <c r="Q32" s="53"/>
      <c r="R32" s="62"/>
      <c r="S32" s="56"/>
    </row>
    <row r="33" spans="1:19" s="5" customFormat="1" ht="9.6" customHeight="1">
      <c r="A33" s="58"/>
      <c r="B33" s="64"/>
      <c r="C33" s="64"/>
      <c r="D33" s="84"/>
      <c r="E33" s="64"/>
      <c r="F33" s="66"/>
      <c r="G33" s="66"/>
      <c r="I33" s="66"/>
      <c r="J33" s="67"/>
      <c r="K33" s="68" t="str">
        <f>UPPER(IF(OR(J34="a",J34="as"),F31,IF(OR(J34="b",J34="bs"),F35,)))</f>
        <v/>
      </c>
      <c r="L33" s="90"/>
      <c r="M33" s="53"/>
      <c r="N33" s="54"/>
      <c r="O33" s="53"/>
      <c r="P33" s="54"/>
      <c r="Q33" s="53"/>
      <c r="R33" s="62"/>
      <c r="S33" s="56"/>
    </row>
    <row r="34" spans="1:19" s="5" customFormat="1" ht="9.6" customHeight="1">
      <c r="A34" s="58"/>
      <c r="B34" s="64"/>
      <c r="C34" s="64"/>
      <c r="D34" s="84"/>
      <c r="E34" s="64"/>
      <c r="F34" s="66"/>
      <c r="G34" s="66"/>
      <c r="I34" s="87" t="s">
        <v>173</v>
      </c>
      <c r="J34" s="73"/>
      <c r="K34" s="74" t="str">
        <f>UPPER(IF(OR(J34="a",J34="as"),F32,IF(OR(J34="b",J34="bs"),F36,)))</f>
        <v/>
      </c>
      <c r="L34" s="60"/>
      <c r="M34" s="53"/>
      <c r="N34" s="54"/>
      <c r="O34" s="53"/>
      <c r="P34" s="54"/>
      <c r="Q34" s="53"/>
      <c r="R34" s="62"/>
      <c r="S34" s="56"/>
    </row>
    <row r="35" spans="1:19" s="5" customFormat="1" ht="9.6" customHeight="1">
      <c r="A35" s="46">
        <v>8</v>
      </c>
      <c r="B35" s="47" t="str">
        <f>IF($D35="","",VLOOKUP($D35,'1D ELO (2)'!$A$7:$P$23,14))</f>
        <v/>
      </c>
      <c r="C35" s="47" t="str">
        <f>IF($D35="","",VLOOKUP($D35,'1D ELO (2)'!$A$7:$P$23,15))</f>
        <v/>
      </c>
      <c r="D35" s="48"/>
      <c r="E35" s="76" t="str">
        <f>UPPER(IF($D35="","",VLOOKUP($D35,'1D ELO (2)'!$A$7:$P$23,5)))</f>
        <v/>
      </c>
      <c r="F35" s="50" t="str">
        <f>UPPER(IF($D35="","",VLOOKUP($D35,'1D ELO (2)'!$A$7:$P$23,2)))</f>
        <v/>
      </c>
      <c r="G35" s="50" t="str">
        <f>IF($D35="","",VLOOKUP($D35,'1D ELO (2)'!$A$7:$P$23,3))</f>
        <v/>
      </c>
      <c r="H35" s="51"/>
      <c r="I35" s="50" t="str">
        <f>IF($D35="","",VLOOKUP($D35,'1D ELO (2)'!$A$7:$P$23,4))</f>
        <v/>
      </c>
      <c r="J35" s="79"/>
      <c r="K35" s="53"/>
      <c r="L35" s="54"/>
      <c r="M35" s="81"/>
      <c r="N35" s="69"/>
      <c r="O35" s="53"/>
      <c r="P35" s="54"/>
      <c r="Q35" s="53"/>
      <c r="R35" s="62"/>
      <c r="S35" s="56"/>
    </row>
    <row r="36" spans="1:19" s="5" customFormat="1" ht="9.6" customHeight="1">
      <c r="A36" s="58"/>
      <c r="B36" s="59"/>
      <c r="C36" s="59"/>
      <c r="D36" s="59"/>
      <c r="E36" s="92" t="str">
        <f>UPPER(IF($D35="","",VLOOKUP($D35,'1D ELO (2)'!$A$7:$P$23,11)))</f>
        <v/>
      </c>
      <c r="F36" s="93" t="str">
        <f>UPPER(IF($D35="","",VLOOKUP($D35,'1D ELO (2)'!$A$7:$P$23,8)))</f>
        <v/>
      </c>
      <c r="G36" s="93" t="str">
        <f>IF($D35="","",VLOOKUP($D35,'1D ELO (2)'!$A$7:$P$23,9))</f>
        <v/>
      </c>
      <c r="H36" s="94"/>
      <c r="I36" s="93" t="str">
        <f>IF($D35="","",VLOOKUP($D35,'1D ELO (2)'!$A$7:$P$23,10))</f>
        <v/>
      </c>
      <c r="J36" s="60"/>
      <c r="K36" s="53"/>
      <c r="L36" s="54"/>
      <c r="M36" s="82"/>
      <c r="N36" s="83"/>
      <c r="O36" s="53"/>
      <c r="P36" s="54"/>
      <c r="Q36" s="53"/>
      <c r="R36" s="62"/>
      <c r="S36" s="56"/>
    </row>
    <row r="37" spans="1:19" s="5" customFormat="1" ht="9.6" customHeight="1">
      <c r="A37" s="64"/>
      <c r="B37" s="64"/>
      <c r="C37" s="64"/>
      <c r="D37" s="84"/>
      <c r="E37" s="64"/>
      <c r="F37" s="66"/>
      <c r="G37" s="66"/>
      <c r="I37" s="66"/>
      <c r="J37" s="86"/>
      <c r="K37" s="53"/>
      <c r="L37" s="54"/>
      <c r="M37" s="53"/>
      <c r="N37" s="54"/>
      <c r="O37" s="54"/>
      <c r="P37" s="193"/>
      <c r="Q37" s="68" t="str">
        <f>UPPER(IF(OR(P38="a",P38="as"),O21,IF(OR(P38="b",P38="bs"),O53,)))</f>
        <v/>
      </c>
      <c r="R37" s="95"/>
      <c r="S37" s="56"/>
    </row>
    <row r="38" spans="1:19" s="5" customFormat="1" ht="9.6" customHeight="1">
      <c r="A38" s="64"/>
      <c r="B38" s="64"/>
      <c r="C38" s="64"/>
      <c r="D38" s="84"/>
      <c r="E38" s="64"/>
      <c r="F38" s="66"/>
      <c r="G38" s="66"/>
      <c r="I38" s="66"/>
      <c r="J38" s="86"/>
      <c r="K38" s="53"/>
      <c r="L38" s="54"/>
      <c r="M38" s="53"/>
      <c r="N38" s="54"/>
      <c r="O38" s="87"/>
      <c r="P38" s="54"/>
      <c r="Q38" s="68"/>
      <c r="R38" s="95"/>
      <c r="S38" s="56"/>
    </row>
    <row r="39" spans="1:19" s="5" customFormat="1" ht="9.6" customHeight="1">
      <c r="A39" s="64"/>
      <c r="B39" s="64"/>
      <c r="C39" s="64"/>
      <c r="D39" s="84"/>
      <c r="E39" s="64"/>
      <c r="F39" s="66"/>
      <c r="G39" s="66"/>
      <c r="I39" s="66"/>
      <c r="J39" s="86"/>
      <c r="K39" s="53"/>
      <c r="L39" s="54"/>
      <c r="M39" s="53"/>
      <c r="N39" s="54"/>
      <c r="O39" s="87"/>
      <c r="P39" s="54"/>
      <c r="Q39" s="68"/>
      <c r="R39" s="95"/>
      <c r="S39" s="56"/>
    </row>
    <row r="40" spans="1:19" s="5" customFormat="1" ht="9.6" customHeight="1">
      <c r="A40" s="64"/>
      <c r="B40" s="64"/>
      <c r="C40" s="64"/>
      <c r="D40" s="84"/>
      <c r="E40" s="64"/>
      <c r="F40" s="66"/>
      <c r="G40" s="66"/>
      <c r="I40" s="66"/>
      <c r="J40" s="86"/>
      <c r="K40" s="53"/>
      <c r="L40" s="54"/>
      <c r="M40" s="53"/>
      <c r="N40" s="54"/>
      <c r="O40" s="87"/>
      <c r="P40" s="54"/>
      <c r="Q40" s="68"/>
      <c r="R40" s="95"/>
      <c r="S40" s="56"/>
    </row>
    <row r="41" spans="1:19" s="5" customFormat="1" ht="9.6" customHeight="1">
      <c r="A41" s="64"/>
      <c r="B41" s="64"/>
      <c r="C41" s="64"/>
      <c r="D41" s="84"/>
      <c r="E41" s="64"/>
      <c r="F41" s="66"/>
      <c r="G41" s="66"/>
      <c r="I41" s="66"/>
      <c r="J41" s="86"/>
      <c r="K41" s="53"/>
      <c r="L41" s="54"/>
      <c r="M41" s="53"/>
      <c r="N41" s="54"/>
      <c r="O41" s="87"/>
      <c r="P41" s="54"/>
      <c r="Q41" s="68"/>
      <c r="R41" s="95"/>
      <c r="S41" s="56"/>
    </row>
    <row r="42" spans="1:19" s="5" customFormat="1" ht="9.6" customHeight="1">
      <c r="A42" s="64"/>
      <c r="B42" s="64"/>
      <c r="C42" s="64"/>
      <c r="D42" s="84"/>
      <c r="E42" s="64"/>
      <c r="F42" s="66"/>
      <c r="G42" s="66"/>
      <c r="I42" s="66"/>
      <c r="J42" s="86"/>
      <c r="K42" s="53"/>
      <c r="L42" s="54"/>
      <c r="M42" s="53"/>
      <c r="N42" s="54"/>
      <c r="O42" s="87"/>
      <c r="P42" s="54"/>
      <c r="Q42" s="68"/>
      <c r="R42" s="95"/>
      <c r="S42" s="56"/>
    </row>
    <row r="43" spans="1:19" s="5" customFormat="1" ht="9.6" customHeight="1">
      <c r="A43" s="64"/>
      <c r="B43" s="64"/>
      <c r="C43" s="64"/>
      <c r="D43" s="84"/>
      <c r="E43" s="64"/>
      <c r="F43" s="66"/>
      <c r="G43" s="66"/>
      <c r="I43" s="66"/>
      <c r="J43" s="86"/>
      <c r="K43" s="53"/>
      <c r="L43" s="54"/>
      <c r="M43" s="53"/>
      <c r="N43" s="54"/>
      <c r="O43" s="87"/>
      <c r="P43" s="54"/>
      <c r="Q43" s="68"/>
      <c r="R43" s="95"/>
      <c r="S43" s="56"/>
    </row>
    <row r="44" spans="1:19" s="5" customFormat="1" ht="9.6" customHeight="1">
      <c r="A44" s="64"/>
      <c r="B44" s="64"/>
      <c r="C44" s="64"/>
      <c r="D44" s="84"/>
      <c r="E44" s="64"/>
      <c r="F44" s="66"/>
      <c r="G44" s="66"/>
      <c r="I44" s="66"/>
      <c r="J44" s="86"/>
      <c r="K44" s="53"/>
      <c r="L44" s="54"/>
      <c r="M44" s="53"/>
      <c r="N44" s="54"/>
      <c r="O44" s="87"/>
      <c r="P44" s="54"/>
      <c r="Q44" s="68"/>
      <c r="R44" s="95"/>
      <c r="S44" s="56"/>
    </row>
    <row r="45" spans="1:19" s="5" customFormat="1" ht="9.6" customHeight="1">
      <c r="A45" s="64"/>
      <c r="B45" s="64"/>
      <c r="C45" s="64"/>
      <c r="D45" s="84"/>
      <c r="E45" s="64"/>
      <c r="F45" s="66"/>
      <c r="G45" s="66"/>
      <c r="I45" s="66"/>
      <c r="J45" s="86"/>
      <c r="K45" s="53"/>
      <c r="L45" s="54"/>
      <c r="M45" s="53"/>
      <c r="N45" s="54"/>
      <c r="O45" s="87"/>
      <c r="P45" s="54"/>
      <c r="Q45" s="68"/>
      <c r="R45" s="95"/>
      <c r="S45" s="56"/>
    </row>
    <row r="46" spans="1:19" s="5" customFormat="1" ht="9.6" customHeight="1">
      <c r="A46" s="64"/>
      <c r="B46" s="64"/>
      <c r="C46" s="64"/>
      <c r="D46" s="84"/>
      <c r="E46" s="64"/>
      <c r="F46" s="66"/>
      <c r="G46" s="66"/>
      <c r="I46" s="66"/>
      <c r="J46" s="86"/>
      <c r="K46" s="53"/>
      <c r="L46" s="54"/>
      <c r="M46" s="53"/>
      <c r="N46" s="54"/>
      <c r="O46" s="87"/>
      <c r="P46" s="54"/>
      <c r="Q46" s="68"/>
      <c r="R46" s="95"/>
      <c r="S46" s="56"/>
    </row>
    <row r="47" spans="1:19" s="5" customFormat="1" ht="9.6" customHeight="1">
      <c r="A47" s="64"/>
      <c r="B47" s="64"/>
      <c r="C47" s="64"/>
      <c r="D47" s="84"/>
      <c r="E47" s="64"/>
      <c r="F47" s="66"/>
      <c r="G47" s="66"/>
      <c r="I47" s="66"/>
      <c r="J47" s="86"/>
      <c r="K47" s="53"/>
      <c r="L47" s="54"/>
      <c r="M47" s="53"/>
      <c r="N47" s="54"/>
      <c r="O47" s="87"/>
      <c r="P47" s="54"/>
      <c r="Q47" s="68"/>
      <c r="R47" s="95"/>
      <c r="S47" s="56"/>
    </row>
    <row r="48" spans="1:19" s="5" customFormat="1" ht="9.6" customHeight="1">
      <c r="A48" s="64"/>
      <c r="B48" s="64"/>
      <c r="C48" s="64"/>
      <c r="D48" s="84"/>
      <c r="E48" s="64"/>
      <c r="F48" s="66"/>
      <c r="G48" s="66"/>
      <c r="I48" s="66"/>
      <c r="J48" s="86"/>
      <c r="K48" s="53"/>
      <c r="L48" s="54"/>
      <c r="M48" s="53"/>
      <c r="N48" s="54"/>
      <c r="O48" s="87"/>
      <c r="P48" s="54"/>
      <c r="Q48" s="68"/>
      <c r="R48" s="95"/>
      <c r="S48" s="56"/>
    </row>
    <row r="49" spans="1:19" s="5" customFormat="1" ht="9.6" customHeight="1">
      <c r="A49" s="64"/>
      <c r="B49" s="64"/>
      <c r="C49" s="64"/>
      <c r="D49" s="84"/>
      <c r="E49" s="64"/>
      <c r="F49" s="66"/>
      <c r="G49" s="66"/>
      <c r="I49" s="66"/>
      <c r="J49" s="86"/>
      <c r="K49" s="53"/>
      <c r="L49" s="54"/>
      <c r="M49" s="53"/>
      <c r="N49" s="54"/>
      <c r="O49" s="87"/>
      <c r="P49" s="54"/>
      <c r="Q49" s="68"/>
      <c r="R49" s="95"/>
      <c r="S49" s="56"/>
    </row>
    <row r="50" spans="1:19" s="5" customFormat="1" ht="9.6" customHeight="1">
      <c r="A50" s="64"/>
      <c r="B50" s="64"/>
      <c r="C50" s="64"/>
      <c r="D50" s="84"/>
      <c r="E50" s="64"/>
      <c r="F50" s="66"/>
      <c r="G50" s="66"/>
      <c r="I50" s="66"/>
      <c r="J50" s="86"/>
      <c r="K50" s="53"/>
      <c r="L50" s="54"/>
      <c r="M50" s="53"/>
      <c r="N50" s="54"/>
      <c r="O50" s="87"/>
      <c r="P50" s="54"/>
      <c r="Q50" s="68"/>
      <c r="R50" s="95"/>
      <c r="S50" s="56"/>
    </row>
    <row r="51" spans="1:19" s="5" customFormat="1" ht="9.6" customHeight="1">
      <c r="A51" s="64"/>
      <c r="B51" s="64"/>
      <c r="C51" s="64"/>
      <c r="D51" s="84"/>
      <c r="E51" s="64"/>
      <c r="F51" s="66"/>
      <c r="G51" s="66"/>
      <c r="I51" s="66"/>
      <c r="J51" s="86"/>
      <c r="K51" s="53"/>
      <c r="L51" s="54"/>
      <c r="M51" s="53"/>
      <c r="N51" s="54"/>
      <c r="O51" s="87"/>
      <c r="P51" s="54"/>
      <c r="Q51" s="68"/>
      <c r="R51" s="95"/>
      <c r="S51" s="56"/>
    </row>
    <row r="52" spans="1:19" s="5" customFormat="1" ht="9.6" customHeight="1">
      <c r="A52" s="64"/>
      <c r="B52" s="64"/>
      <c r="C52" s="64"/>
      <c r="D52" s="84"/>
      <c r="E52" s="64"/>
      <c r="F52" s="66"/>
      <c r="G52" s="66"/>
      <c r="I52" s="66"/>
      <c r="J52" s="86"/>
      <c r="K52" s="53"/>
      <c r="L52" s="54"/>
      <c r="M52" s="53"/>
      <c r="N52" s="54"/>
      <c r="O52" s="87"/>
      <c r="P52" s="54"/>
      <c r="Q52" s="68"/>
      <c r="R52" s="95"/>
      <c r="S52" s="56"/>
    </row>
    <row r="53" spans="1:19" s="5" customFormat="1" ht="9.6" customHeight="1">
      <c r="A53" s="64"/>
      <c r="B53" s="64"/>
      <c r="C53" s="64"/>
      <c r="D53" s="84"/>
      <c r="E53" s="64"/>
      <c r="F53" s="66"/>
      <c r="G53" s="66"/>
      <c r="I53" s="66"/>
      <c r="J53" s="86"/>
      <c r="K53" s="53"/>
      <c r="L53" s="54"/>
      <c r="M53" s="53"/>
      <c r="N53" s="54"/>
      <c r="O53" s="87"/>
      <c r="P53" s="54"/>
      <c r="Q53" s="68"/>
      <c r="R53" s="95"/>
      <c r="S53" s="56"/>
    </row>
    <row r="54" spans="1:19" s="5" customFormat="1" ht="9.6" customHeight="1">
      <c r="A54" s="64"/>
      <c r="B54" s="64"/>
      <c r="C54" s="64"/>
      <c r="D54" s="84"/>
      <c r="E54" s="64"/>
      <c r="F54" s="66"/>
      <c r="G54" s="66"/>
      <c r="I54" s="66"/>
      <c r="J54" s="86"/>
      <c r="K54" s="53"/>
      <c r="L54" s="54"/>
      <c r="M54" s="53"/>
      <c r="N54" s="54"/>
      <c r="O54" s="87"/>
      <c r="P54" s="54"/>
      <c r="Q54" s="68"/>
      <c r="R54" s="95"/>
      <c r="S54" s="56"/>
    </row>
    <row r="55" spans="1:19" s="5" customFormat="1" ht="9.6" customHeight="1">
      <c r="A55" s="64"/>
      <c r="B55" s="64"/>
      <c r="C55" s="64"/>
      <c r="D55" s="84"/>
      <c r="E55" s="64"/>
      <c r="F55" s="66"/>
      <c r="G55" s="66"/>
      <c r="I55" s="66"/>
      <c r="J55" s="86"/>
      <c r="K55" s="53"/>
      <c r="L55" s="54"/>
      <c r="M55" s="53"/>
      <c r="N55" s="54"/>
      <c r="O55" s="87"/>
      <c r="P55" s="54"/>
      <c r="Q55" s="68"/>
      <c r="R55" s="95"/>
      <c r="S55" s="56"/>
    </row>
    <row r="56" spans="1:19" s="5" customFormat="1" ht="9.6" customHeight="1">
      <c r="A56" s="64"/>
      <c r="B56" s="64"/>
      <c r="C56" s="64"/>
      <c r="D56" s="84"/>
      <c r="E56" s="64"/>
      <c r="F56" s="66"/>
      <c r="G56" s="66"/>
      <c r="I56" s="66"/>
      <c r="J56" s="86"/>
      <c r="K56" s="53"/>
      <c r="L56" s="54"/>
      <c r="M56" s="53"/>
      <c r="N56" s="54"/>
      <c r="O56" s="87"/>
      <c r="P56" s="54"/>
      <c r="Q56" s="68"/>
      <c r="R56" s="95"/>
      <c r="S56" s="56"/>
    </row>
    <row r="57" spans="1:19" s="5" customFormat="1" ht="9.6" customHeight="1">
      <c r="A57" s="64"/>
      <c r="B57" s="64"/>
      <c r="C57" s="64"/>
      <c r="D57" s="84"/>
      <c r="E57" s="64"/>
      <c r="F57" s="66"/>
      <c r="G57" s="66"/>
      <c r="I57" s="66"/>
      <c r="J57" s="86"/>
      <c r="K57" s="53"/>
      <c r="L57" s="54"/>
      <c r="M57" s="53"/>
      <c r="N57" s="54"/>
      <c r="O57" s="87"/>
      <c r="P57" s="54"/>
      <c r="Q57" s="68"/>
      <c r="R57" s="95"/>
      <c r="S57" s="56"/>
    </row>
    <row r="58" spans="1:19" s="5" customFormat="1" ht="9.6" customHeight="1">
      <c r="A58" s="64"/>
      <c r="B58" s="64"/>
      <c r="C58" s="64"/>
      <c r="D58" s="84"/>
      <c r="E58" s="64"/>
      <c r="F58" s="66"/>
      <c r="G58" s="66"/>
      <c r="I58" s="66"/>
      <c r="J58" s="86"/>
      <c r="K58" s="53"/>
      <c r="L58" s="54"/>
      <c r="M58" s="53"/>
      <c r="N58" s="54"/>
      <c r="O58" s="87"/>
      <c r="P58" s="54"/>
      <c r="Q58" s="68"/>
      <c r="R58" s="95"/>
      <c r="S58" s="56"/>
    </row>
    <row r="59" spans="1:19" s="5" customFormat="1" ht="9.6" customHeight="1">
      <c r="A59" s="64"/>
      <c r="B59" s="64"/>
      <c r="C59" s="64"/>
      <c r="D59" s="84"/>
      <c r="E59" s="64"/>
      <c r="F59" s="66"/>
      <c r="G59" s="66"/>
      <c r="I59" s="66"/>
      <c r="J59" s="86"/>
      <c r="K59" s="53"/>
      <c r="L59" s="54"/>
      <c r="M59" s="53"/>
      <c r="N59" s="54"/>
      <c r="O59" s="87"/>
      <c r="P59" s="54"/>
      <c r="Q59" s="68"/>
      <c r="R59" s="95"/>
      <c r="S59" s="56"/>
    </row>
    <row r="60" spans="1:19" s="5" customFormat="1" ht="9.6" customHeight="1">
      <c r="A60" s="64"/>
      <c r="B60" s="64"/>
      <c r="C60" s="64"/>
      <c r="D60" s="84"/>
      <c r="E60" s="64"/>
      <c r="F60" s="66"/>
      <c r="G60" s="66"/>
      <c r="I60" s="66"/>
      <c r="J60" s="86"/>
      <c r="K60" s="53"/>
      <c r="L60" s="54"/>
      <c r="M60" s="53"/>
      <c r="N60" s="54"/>
      <c r="O60" s="87"/>
      <c r="P60" s="54"/>
      <c r="Q60" s="68"/>
      <c r="R60" s="95"/>
      <c r="S60" s="56"/>
    </row>
    <row r="61" spans="1:19" s="5" customFormat="1" ht="9.6" customHeight="1">
      <c r="A61" s="64"/>
      <c r="B61" s="64"/>
      <c r="C61" s="64"/>
      <c r="D61" s="84"/>
      <c r="E61" s="64"/>
      <c r="F61" s="66"/>
      <c r="G61" s="66"/>
      <c r="I61" s="66"/>
      <c r="J61" s="86"/>
      <c r="K61" s="53"/>
      <c r="L61" s="54"/>
      <c r="M61" s="53"/>
      <c r="N61" s="54"/>
      <c r="O61" s="87"/>
      <c r="P61" s="54"/>
      <c r="Q61" s="68"/>
      <c r="R61" s="95"/>
      <c r="S61" s="56"/>
    </row>
    <row r="62" spans="1:19" s="5" customFormat="1" ht="9.6" customHeight="1">
      <c r="A62" s="64"/>
      <c r="B62" s="64"/>
      <c r="C62" s="64"/>
      <c r="D62" s="84"/>
      <c r="E62" s="64"/>
      <c r="F62" s="66"/>
      <c r="G62" s="66"/>
      <c r="I62" s="66"/>
      <c r="J62" s="86"/>
      <c r="K62" s="53"/>
      <c r="L62" s="54"/>
      <c r="M62" s="53"/>
      <c r="N62" s="54"/>
      <c r="O62" s="87"/>
      <c r="P62" s="54"/>
      <c r="Q62" s="68"/>
      <c r="R62" s="95"/>
      <c r="S62" s="56"/>
    </row>
    <row r="63" spans="1:19" s="5" customFormat="1" ht="9.6" customHeight="1">
      <c r="A63" s="64"/>
      <c r="B63" s="64"/>
      <c r="C63" s="64"/>
      <c r="D63" s="84"/>
      <c r="E63" s="64"/>
      <c r="F63" s="66"/>
      <c r="G63" s="66"/>
      <c r="I63" s="66"/>
      <c r="J63" s="86"/>
      <c r="K63" s="53"/>
      <c r="L63" s="54"/>
      <c r="M63" s="53"/>
      <c r="N63" s="54"/>
      <c r="O63" s="87"/>
      <c r="P63" s="54"/>
      <c r="Q63" s="68"/>
      <c r="R63" s="95"/>
      <c r="S63" s="56"/>
    </row>
    <row r="64" spans="1:19" s="5" customFormat="1" ht="9.6" customHeight="1">
      <c r="A64" s="64"/>
      <c r="B64" s="64"/>
      <c r="C64" s="64"/>
      <c r="D64" s="84"/>
      <c r="E64" s="64"/>
      <c r="F64" s="66"/>
      <c r="G64" s="66"/>
      <c r="I64" s="66"/>
      <c r="J64" s="86"/>
      <c r="K64" s="53"/>
      <c r="L64" s="54"/>
      <c r="M64" s="53"/>
      <c r="N64" s="54"/>
      <c r="O64" s="87"/>
      <c r="P64" s="54"/>
      <c r="Q64" s="68"/>
      <c r="R64" s="95"/>
      <c r="S64" s="56"/>
    </row>
    <row r="65" spans="1:19" s="5" customFormat="1" ht="9.6" customHeight="1">
      <c r="A65" s="64"/>
      <c r="B65" s="64"/>
      <c r="C65" s="64"/>
      <c r="D65" s="84"/>
      <c r="E65" s="64"/>
      <c r="F65" s="66"/>
      <c r="G65" s="66"/>
      <c r="I65" s="66"/>
      <c r="J65" s="86"/>
      <c r="K65" s="53"/>
      <c r="L65" s="54"/>
      <c r="M65" s="53"/>
      <c r="N65" s="54"/>
      <c r="O65" s="87"/>
      <c r="P65" s="54"/>
      <c r="Q65" s="68"/>
      <c r="R65" s="95"/>
      <c r="S65" s="56"/>
    </row>
    <row r="66" spans="1:19" s="5" customFormat="1" ht="9.6" customHeight="1">
      <c r="A66" s="64"/>
      <c r="B66" s="64"/>
      <c r="C66" s="64"/>
      <c r="D66" s="84"/>
      <c r="E66" s="64"/>
      <c r="F66" s="66"/>
      <c r="G66" s="66"/>
      <c r="I66" s="66"/>
      <c r="J66" s="86"/>
      <c r="K66" s="53"/>
      <c r="L66" s="54"/>
      <c r="M66" s="53"/>
      <c r="N66" s="54"/>
      <c r="O66" s="87"/>
      <c r="P66" s="54"/>
      <c r="Q66" s="68"/>
      <c r="R66" s="95"/>
      <c r="S66" s="56"/>
    </row>
    <row r="67" spans="1:19" s="5" customFormat="1" ht="9.6" customHeight="1">
      <c r="A67" s="64"/>
      <c r="B67" s="64"/>
      <c r="C67" s="64"/>
      <c r="D67" s="84"/>
      <c r="E67" s="64"/>
      <c r="F67" s="66"/>
      <c r="G67" s="66"/>
      <c r="I67" s="66"/>
      <c r="J67" s="86"/>
      <c r="K67" s="53"/>
      <c r="L67" s="54"/>
      <c r="M67" s="53"/>
      <c r="N67" s="54"/>
      <c r="O67" s="87"/>
      <c r="P67" s="54"/>
      <c r="Q67" s="68"/>
      <c r="R67" s="95"/>
      <c r="S67" s="56"/>
    </row>
    <row r="68" spans="1:19" s="5" customFormat="1" ht="9.6" customHeight="1">
      <c r="A68" s="64"/>
      <c r="B68" s="64"/>
      <c r="C68" s="64"/>
      <c r="D68" s="84"/>
      <c r="E68" s="64"/>
      <c r="F68" s="66"/>
      <c r="G68" s="66"/>
      <c r="I68" s="66"/>
      <c r="J68" s="86"/>
      <c r="K68" s="53"/>
      <c r="L68" s="54"/>
      <c r="M68" s="53"/>
      <c r="N68" s="54"/>
      <c r="O68" s="87"/>
      <c r="P68" s="54"/>
      <c r="Q68" s="68"/>
      <c r="R68" s="95"/>
      <c r="S68" s="56"/>
    </row>
    <row r="69" spans="1:19" s="5" customFormat="1" ht="9.6" customHeight="1">
      <c r="A69" s="112"/>
      <c r="B69" s="113"/>
      <c r="C69" s="113"/>
      <c r="D69" s="114"/>
      <c r="E69" s="113"/>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3"/>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6"/>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94"/>
      <c r="F72" s="140">
        <f>IF(D72&gt;$R$79,,UPPER(VLOOKUP(D72,'1D ELO (2)'!$A$7:$L$23,2)))</f>
        <v>0</v>
      </c>
      <c r="G72" s="185"/>
      <c r="H72" s="185"/>
      <c r="I72" s="142"/>
      <c r="J72" s="143" t="s">
        <v>146</v>
      </c>
      <c r="K72" s="137"/>
      <c r="L72" s="144"/>
      <c r="M72" s="137"/>
      <c r="N72" s="145"/>
      <c r="O72" s="146" t="s">
        <v>354</v>
      </c>
      <c r="P72" s="147"/>
      <c r="Q72" s="147"/>
      <c r="R72" s="148"/>
    </row>
    <row r="73" spans="1:19" s="6" customFormat="1" ht="9" customHeight="1">
      <c r="A73" s="149" t="s">
        <v>355</v>
      </c>
      <c r="B73" s="150"/>
      <c r="C73" s="151"/>
      <c r="D73" s="139"/>
      <c r="E73" s="194"/>
      <c r="F73" s="140">
        <f>IF(D72&gt;$R$79,,UPPER(VLOOKUP(D72,'1D ELO (2)'!$A$7:$L$23,8)))</f>
        <v>0</v>
      </c>
      <c r="G73" s="185"/>
      <c r="H73" s="185"/>
      <c r="I73" s="142"/>
      <c r="J73" s="143"/>
      <c r="K73" s="137"/>
      <c r="L73" s="144"/>
      <c r="M73" s="137"/>
      <c r="N73" s="145"/>
      <c r="O73" s="150"/>
      <c r="P73" s="152"/>
      <c r="Q73" s="150"/>
      <c r="R73" s="153"/>
    </row>
    <row r="74" spans="1:19" s="6" customFormat="1" ht="9" customHeight="1">
      <c r="A74" s="154"/>
      <c r="B74" s="155"/>
      <c r="C74" s="156"/>
      <c r="D74" s="139">
        <v>2</v>
      </c>
      <c r="E74" s="158"/>
      <c r="F74" s="140">
        <f>IF(D74&gt;$R$79,,UPPER(VLOOKUP(D74,'1D ELO (2)'!$A$7:$L$23,2)))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95"/>
      <c r="E75" s="158"/>
      <c r="F75" s="171">
        <f>IF(D74&gt;$R$79,,UPPER(VLOOKUP(D74,'1D ELO (2)'!$A$7:$L$23,8)))</f>
        <v>0</v>
      </c>
      <c r="G75" s="186"/>
      <c r="H75" s="186"/>
      <c r="I75" s="172"/>
      <c r="J75" s="143"/>
      <c r="K75" s="137"/>
      <c r="L75" s="144"/>
      <c r="M75" s="137"/>
      <c r="N75" s="145"/>
      <c r="O75" s="137"/>
      <c r="P75" s="144"/>
      <c r="Q75" s="137"/>
      <c r="R75" s="145"/>
    </row>
    <row r="76" spans="1:19" s="6" customFormat="1" ht="9" customHeight="1">
      <c r="A76" s="160"/>
      <c r="B76" s="161"/>
      <c r="C76" s="162"/>
      <c r="D76" s="196"/>
      <c r="E76" s="161"/>
      <c r="F76" s="197"/>
      <c r="G76" s="164"/>
      <c r="H76" s="164"/>
      <c r="I76" s="198"/>
      <c r="J76" s="143" t="s">
        <v>150</v>
      </c>
      <c r="K76" s="137"/>
      <c r="L76" s="144"/>
      <c r="M76" s="137"/>
      <c r="N76" s="145"/>
      <c r="O76" s="150"/>
      <c r="P76" s="152"/>
      <c r="Q76" s="150"/>
      <c r="R76" s="153"/>
    </row>
    <row r="77" spans="1:19" s="6" customFormat="1" ht="9" customHeight="1">
      <c r="A77" s="163"/>
      <c r="B77" s="164"/>
      <c r="C77" s="159"/>
      <c r="D77" s="196"/>
      <c r="E77" s="158"/>
      <c r="F77" s="197"/>
      <c r="G77" s="164"/>
      <c r="H77" s="164"/>
      <c r="I77" s="198"/>
      <c r="J77" s="143"/>
      <c r="K77" s="137"/>
      <c r="L77" s="144"/>
      <c r="M77" s="137"/>
      <c r="N77" s="145"/>
      <c r="O77" s="146" t="s">
        <v>155</v>
      </c>
      <c r="P77" s="147"/>
      <c r="Q77" s="147"/>
      <c r="R77" s="148"/>
    </row>
    <row r="78" spans="1:19" s="6" customFormat="1" ht="9" customHeight="1">
      <c r="A78" s="163"/>
      <c r="B78" s="164"/>
      <c r="C78" s="165"/>
      <c r="D78" s="196"/>
      <c r="E78" s="36"/>
      <c r="F78" s="197"/>
      <c r="G78" s="164"/>
      <c r="H78" s="164"/>
      <c r="I78" s="198"/>
      <c r="J78" s="143" t="s">
        <v>152</v>
      </c>
      <c r="K78" s="137"/>
      <c r="L78" s="144"/>
      <c r="M78" s="137"/>
      <c r="N78" s="145"/>
      <c r="O78" s="137"/>
      <c r="P78" s="144"/>
      <c r="Q78" s="137"/>
      <c r="R78" s="145"/>
    </row>
    <row r="79" spans="1:19" s="6" customFormat="1" ht="9" customHeight="1">
      <c r="A79" s="166"/>
      <c r="B79" s="167"/>
      <c r="C79" s="168"/>
      <c r="D79" s="199"/>
      <c r="E79" s="200"/>
      <c r="F79" s="201"/>
      <c r="G79" s="167"/>
      <c r="H79" s="167"/>
      <c r="I79" s="202"/>
      <c r="J79" s="173"/>
      <c r="K79" s="150"/>
      <c r="L79" s="152"/>
      <c r="M79" s="150"/>
      <c r="N79" s="153"/>
      <c r="O79" s="150">
        <f>R4</f>
        <v>0</v>
      </c>
      <c r="P79" s="152"/>
      <c r="Q79" s="150"/>
      <c r="R79" s="190">
        <f>MIN(4,'1D ELO (2)'!$P$5)</f>
        <v>0</v>
      </c>
    </row>
    <row r="80" spans="1:19" ht="15.75" customHeight="1"/>
    <row r="81" ht="9" customHeight="1"/>
  </sheetData>
  <mergeCells count="1">
    <mergeCell ref="A4:C4"/>
  </mergeCells>
  <dataValidations count="1">
    <dataValidation type="list" allowBlank="1" showInputMessage="1" sqref="I10 K14 I18 M22 I26 K30 I34 O38:O68" xr:uid="{00000000-0002-0000-27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56386"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t="s">
        <v>234</v>
      </c>
      <c r="R1" s="13"/>
    </row>
    <row r="2" spans="1:21">
      <c r="A2" s="16" t="s">
        <v>99</v>
      </c>
      <c r="B2" s="17"/>
      <c r="C2" s="17"/>
      <c r="D2" s="17"/>
      <c r="E2" s="17"/>
      <c r="F2" s="19">
        <f>Altalanos!$B$8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347</v>
      </c>
      <c r="D5" s="37" t="s">
        <v>166</v>
      </c>
      <c r="E5" s="188" t="s">
        <v>339</v>
      </c>
      <c r="F5" s="38" t="s">
        <v>167</v>
      </c>
      <c r="G5" s="38" t="s">
        <v>114</v>
      </c>
      <c r="H5" s="38"/>
      <c r="I5" s="38" t="s">
        <v>115</v>
      </c>
      <c r="J5" s="38"/>
      <c r="K5" s="37" t="s">
        <v>168</v>
      </c>
      <c r="L5" s="39"/>
      <c r="M5" s="37" t="s">
        <v>235</v>
      </c>
      <c r="N5" s="39"/>
      <c r="O5" s="37" t="s">
        <v>169</v>
      </c>
      <c r="P5" s="39"/>
      <c r="Q5" s="37" t="s">
        <v>356</v>
      </c>
      <c r="R5" s="40"/>
    </row>
    <row r="6" spans="1:21" s="621" customFormat="1" ht="12.75" customHeight="1">
      <c r="A6" s="622"/>
      <c r="B6" s="623"/>
      <c r="C6" s="623"/>
      <c r="D6" s="623"/>
      <c r="E6" s="623"/>
      <c r="F6" s="624"/>
      <c r="G6" s="624"/>
      <c r="I6" s="624"/>
      <c r="J6" s="625"/>
      <c r="K6" s="623"/>
      <c r="L6" s="625"/>
      <c r="M6" s="623"/>
      <c r="N6" s="625"/>
      <c r="O6" s="623"/>
      <c r="P6" s="625"/>
      <c r="Q6" s="623"/>
      <c r="R6" s="626"/>
    </row>
    <row r="7" spans="1:21" s="5" customFormat="1" ht="10.5" customHeight="1">
      <c r="A7" s="46">
        <v>1</v>
      </c>
      <c r="B7" s="47" t="str">
        <f>IF($D7="","",VLOOKUP($D7,'1D ELO (2)'!$A$7:$P$23,14))</f>
        <v/>
      </c>
      <c r="C7" s="47" t="str">
        <f>IF($D7="","",VLOOKUP($D7,'1D ELO (2)'!$A$7:$P$33,15))</f>
        <v/>
      </c>
      <c r="D7" s="48"/>
      <c r="E7" s="49" t="str">
        <f>UPPER(IF($D7="","",VLOOKUP($D7,'1D ELO (2)'!$A$7:$P$33,5)))</f>
        <v/>
      </c>
      <c r="F7" s="50" t="str">
        <f>UPPER(IF($D7="","",VLOOKUP($D7,'1D ELO (2)'!$A$7:$P$33,2)))</f>
        <v/>
      </c>
      <c r="G7" s="50" t="str">
        <f>IF($D7="","",VLOOKUP($D7,'1D ELO (2)'!$A$7:$P$33,3))</f>
        <v/>
      </c>
      <c r="H7" s="51"/>
      <c r="I7" s="50" t="str">
        <f>IF($D7="","",VLOOKUP($D7,'1D ELO (2)'!$A$7:$P$33,4))</f>
        <v/>
      </c>
      <c r="J7" s="52"/>
      <c r="K7" s="53"/>
      <c r="L7" s="54"/>
      <c r="M7" s="53"/>
      <c r="N7" s="54"/>
      <c r="O7" s="53"/>
      <c r="P7" s="54"/>
      <c r="Q7" s="53"/>
      <c r="R7" s="62"/>
      <c r="S7" s="56"/>
      <c r="U7" s="57" t="e">
        <f>#REF!</f>
        <v>#REF!</v>
      </c>
    </row>
    <row r="8" spans="1:21" s="5" customFormat="1" ht="9.6" customHeight="1">
      <c r="A8" s="58"/>
      <c r="B8" s="59"/>
      <c r="C8" s="59"/>
      <c r="D8" s="59"/>
      <c r="E8" s="49" t="str">
        <f>UPPER(IF($D7="","",VLOOKUP($D7,'1D ELO (2)'!$A$7:$P$33,11)))</f>
        <v/>
      </c>
      <c r="F8" s="50" t="str">
        <f>UPPER(IF($D7="","",VLOOKUP($D7,'1D ELO (2)'!$A$7:$P$33,8)))</f>
        <v/>
      </c>
      <c r="G8" s="50" t="str">
        <f>IF($D7="","",VLOOKUP($D7,'1D ELO (2)'!$A$7:$P$33,9))</f>
        <v/>
      </c>
      <c r="H8" s="51"/>
      <c r="I8" s="50" t="str">
        <f>IF($D7="","",VLOOKUP($D7,'1D ELO (2)'!$A$7:$P$33,10))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(2)'!$A$7:$P$23,14))</f>
        <v/>
      </c>
      <c r="C11" s="47" t="str">
        <f>IF($D11="","",VLOOKUP($D11,'1D ELO (2)'!$A$7:$P$33,15))</f>
        <v/>
      </c>
      <c r="D11" s="48"/>
      <c r="E11" s="76" t="str">
        <f>UPPER(IF($D11="","",VLOOKUP($D11,'1D ELO (2)'!$A$7:$P$33,5)))</f>
        <v/>
      </c>
      <c r="F11" s="77" t="str">
        <f>UPPER(IF($D11="","",VLOOKUP($D11,'1D ELO (2)'!$A$7:$P$33,2)))</f>
        <v/>
      </c>
      <c r="G11" s="77" t="str">
        <f>IF($D11="","",VLOOKUP($D11,'1D ELO (2)'!$A$7:$P$33,3))</f>
        <v/>
      </c>
      <c r="H11" s="78"/>
      <c r="I11" s="77" t="str">
        <f>IF($D11="","",VLOOKUP($D11,'1D ELO (2)'!$A$7:$P$33,4))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(2)'!$A$7:$P$33,11)))</f>
        <v/>
      </c>
      <c r="F12" s="77" t="str">
        <f>UPPER(IF($D11="","",VLOOKUP($D11,'1D ELO (2)'!$A$7:$P$33,8)))</f>
        <v/>
      </c>
      <c r="G12" s="77" t="str">
        <f>IF($D11="","",VLOOKUP($D11,'1D ELO (2)'!$A$7:$P$33,9))</f>
        <v/>
      </c>
      <c r="H12" s="78"/>
      <c r="I12" s="77" t="str">
        <f>IF($D11="","",VLOOKUP($D11,'1D ELO (2)'!$A$7:$P$33,10))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(2)'!$A$7:$P$23,14))</f>
        <v/>
      </c>
      <c r="C15" s="47" t="str">
        <f>IF($D15="","",VLOOKUP($D15,'1D ELO (2)'!$A$7:$P$33,15))</f>
        <v/>
      </c>
      <c r="D15" s="48"/>
      <c r="E15" s="76" t="str">
        <f>UPPER(IF($D15="","",VLOOKUP($D15,'1D ELO (2)'!$A$7:$P$33,5)))</f>
        <v/>
      </c>
      <c r="F15" s="77" t="str">
        <f>UPPER(IF($D15="","",VLOOKUP($D15,'1D ELO (2)'!$A$7:$P$33,2)))</f>
        <v/>
      </c>
      <c r="G15" s="77" t="str">
        <f>IF($D15="","",VLOOKUP($D15,'1D ELO (2)'!$A$7:$P$33,3))</f>
        <v/>
      </c>
      <c r="H15" s="78"/>
      <c r="I15" s="77" t="str">
        <f>IF($D15="","",VLOOKUP($D15,'1D ELO (2)'!$A$7:$P$33,4))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(2)'!$A$7:$P$33,11)))</f>
        <v/>
      </c>
      <c r="F16" s="77" t="str">
        <f>UPPER(IF($D15="","",VLOOKUP($D15,'1D ELO (2)'!$A$7:$P$33,8)))</f>
        <v/>
      </c>
      <c r="G16" s="77" t="str">
        <f>IF($D15="","",VLOOKUP($D15,'1D ELO (2)'!$A$7:$P$33,9))</f>
        <v/>
      </c>
      <c r="H16" s="78"/>
      <c r="I16" s="77" t="str">
        <f>IF($D15="","",VLOOKUP($D15,'1D ELO (2)'!$A$7:$P$33,10))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(2)'!$A$7:$P$23,14))</f>
        <v/>
      </c>
      <c r="C19" s="47" t="str">
        <f>IF($D19="","",VLOOKUP($D19,'1D ELO (2)'!$A$7:$P$33,15))</f>
        <v/>
      </c>
      <c r="D19" s="48"/>
      <c r="E19" s="76" t="str">
        <f>UPPER(IF($D19="","",VLOOKUP($D19,'1D ELO (2)'!$A$7:$P$33,5)))</f>
        <v/>
      </c>
      <c r="F19" s="77" t="str">
        <f>UPPER(IF($D19="","",VLOOKUP($D19,'1D ELO (2)'!$A$7:$P$33,2)))</f>
        <v/>
      </c>
      <c r="G19" s="77" t="str">
        <f>IF($D19="","",VLOOKUP($D19,'1D ELO (2)'!$A$7:$P$33,3))</f>
        <v/>
      </c>
      <c r="H19" s="78"/>
      <c r="I19" s="77" t="str">
        <f>IF($D19="","",VLOOKUP($D19,'1D ELO (2)'!$A$7:$P$33,4))</f>
        <v/>
      </c>
      <c r="J19" s="79"/>
      <c r="K19" s="53"/>
      <c r="L19" s="54"/>
      <c r="M19" s="81"/>
      <c r="N19" s="90"/>
      <c r="O19" s="53"/>
      <c r="P19" s="54"/>
      <c r="Q19" s="53"/>
      <c r="R19" s="62"/>
      <c r="S19" s="56"/>
    </row>
    <row r="20" spans="1:19" s="5" customFormat="1" ht="9.6" customHeight="1">
      <c r="A20" s="58"/>
      <c r="B20" s="59"/>
      <c r="C20" s="59"/>
      <c r="D20" s="59"/>
      <c r="E20" s="76" t="str">
        <f>UPPER(IF($D19="","",VLOOKUP($D19,'1D ELO (2)'!$A$7:$P$33,11)))</f>
        <v/>
      </c>
      <c r="F20" s="77" t="str">
        <f>UPPER(IF($D19="","",VLOOKUP($D19,'1D ELO (2)'!$A$7:$P$33,8)))</f>
        <v/>
      </c>
      <c r="G20" s="77" t="str">
        <f>IF($D19="","",VLOOKUP($D19,'1D ELO (2)'!$A$7:$P$33,9))</f>
        <v/>
      </c>
      <c r="H20" s="78"/>
      <c r="I20" s="77" t="str">
        <f>IF($D19="","",VLOOKUP($D19,'1D ELO (2)'!$A$7:$P$33,10))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65"/>
      <c r="F22" s="66"/>
      <c r="G22" s="66"/>
      <c r="I22" s="66"/>
      <c r="J22" s="86"/>
      <c r="K22" s="53"/>
      <c r="L22" s="54"/>
      <c r="M22" s="87" t="s">
        <v>173</v>
      </c>
      <c r="N22" s="73"/>
      <c r="O22" s="74" t="str">
        <f>UPPER(IF(OR(N22="a",N22="as"),M14,IF(OR(N22="b",N22="bs"),M30,)))</f>
        <v/>
      </c>
      <c r="P22" s="75"/>
      <c r="Q22" s="53"/>
      <c r="R22" s="62"/>
      <c r="S22" s="56"/>
    </row>
    <row r="23" spans="1:19" s="5" customFormat="1" ht="9.6" customHeight="1">
      <c r="A23" s="46">
        <v>5</v>
      </c>
      <c r="B23" s="47" t="str">
        <f>IF($D23="","",VLOOKUP($D23,'1D ELO (2)'!$A$7:$P$23,14))</f>
        <v/>
      </c>
      <c r="C23" s="47" t="str">
        <f>IF($D23="","",VLOOKUP($D23,'1D ELO (2)'!$A$7:$P$33,15))</f>
        <v/>
      </c>
      <c r="D23" s="48"/>
      <c r="E23" s="49" t="str">
        <f>UPPER(IF($D23="","",VLOOKUP($D23,'1D ELO (2)'!$A$7:$P$33,5)))</f>
        <v/>
      </c>
      <c r="F23" s="50" t="str">
        <f>UPPER(IF($D23="","",VLOOKUP($D23,'1D ELO (2)'!$A$7:$P$33,2)))</f>
        <v/>
      </c>
      <c r="G23" s="50" t="str">
        <f>IF($D23="","",VLOOKUP($D23,'1D ELO (2)'!$A$7:$P$33,3))</f>
        <v/>
      </c>
      <c r="H23" s="51"/>
      <c r="I23" s="50" t="str">
        <f>IF($D23="","",VLOOKUP($D23,'1D ELO (2)'!$A$7:$P$33,4))</f>
        <v/>
      </c>
      <c r="J23" s="52"/>
      <c r="K23" s="53"/>
      <c r="L23" s="54"/>
      <c r="M23" s="53"/>
      <c r="N23" s="80"/>
      <c r="O23" s="53"/>
      <c r="P23" s="80"/>
      <c r="Q23" s="53"/>
      <c r="R23" s="62"/>
      <c r="S23" s="56"/>
    </row>
    <row r="24" spans="1:19" s="5" customFormat="1" ht="9.6" customHeight="1">
      <c r="A24" s="58"/>
      <c r="B24" s="59"/>
      <c r="C24" s="59"/>
      <c r="D24" s="59"/>
      <c r="E24" s="92" t="str">
        <f>UPPER(IF($D23="","",VLOOKUP($D23,'1D ELO (2)'!$A$7:$P$33,11)))</f>
        <v/>
      </c>
      <c r="F24" s="93" t="str">
        <f>UPPER(IF($D23="","",VLOOKUP($D23,'1D ELO (2)'!$A$7:$P$33,8)))</f>
        <v/>
      </c>
      <c r="G24" s="93" t="str">
        <f>IF($D23="","",VLOOKUP($D23,'1D ELO (2)'!$A$7:$P$33,9))</f>
        <v/>
      </c>
      <c r="H24" s="94"/>
      <c r="I24" s="93" t="str">
        <f>IF($D23="","",VLOOKUP($D23,'1D ELO (2)'!$A$7:$P$33,10))</f>
        <v/>
      </c>
      <c r="J24" s="60"/>
      <c r="K24" s="61" t="str">
        <f>IF(J24="a",F23,IF(J24="b",F25,""))</f>
        <v/>
      </c>
      <c r="L24" s="54"/>
      <c r="M24" s="53"/>
      <c r="N24" s="80"/>
      <c r="O24" s="53"/>
      <c r="P24" s="80"/>
      <c r="Q24" s="53"/>
      <c r="R24" s="62"/>
      <c r="S24" s="56"/>
    </row>
    <row r="25" spans="1:19" s="5" customFormat="1" ht="9.6" customHeight="1">
      <c r="A25" s="58"/>
      <c r="B25" s="64"/>
      <c r="C25" s="64"/>
      <c r="D25" s="64"/>
      <c r="E25" s="65"/>
      <c r="F25" s="66"/>
      <c r="G25" s="66"/>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(2)'!$A$7:$P$23,14))</f>
        <v/>
      </c>
      <c r="C27" s="47" t="str">
        <f>IF($D27="","",VLOOKUP($D27,'1D ELO (2)'!$A$7:$P$33,15))</f>
        <v/>
      </c>
      <c r="D27" s="48"/>
      <c r="E27" s="76" t="str">
        <f>UPPER(IF($D27="","",VLOOKUP($D27,'1D ELO (2)'!$A$7:$P$33,5)))</f>
        <v/>
      </c>
      <c r="F27" s="77" t="str">
        <f>UPPER(IF($D27="","",VLOOKUP($D27,'1D ELO (2)'!$A$7:$P$33,2)))</f>
        <v/>
      </c>
      <c r="G27" s="77" t="str">
        <f>IF($D27="","",VLOOKUP($D27,'1D ELO (2)'!$A$7:$P$33,3))</f>
        <v/>
      </c>
      <c r="H27" s="78"/>
      <c r="I27" s="77" t="str">
        <f>IF($D27="","",VLOOKUP($D27,'1D ELO (2)'!$A$7:$P$33,4))</f>
        <v/>
      </c>
      <c r="J27" s="79"/>
      <c r="K27" s="53"/>
      <c r="L27" s="80"/>
      <c r="M27" s="81"/>
      <c r="N27" s="90"/>
      <c r="O27" s="53"/>
      <c r="P27" s="80"/>
      <c r="Q27" s="53"/>
      <c r="R27" s="62"/>
      <c r="S27" s="56"/>
    </row>
    <row r="28" spans="1:19" s="5" customFormat="1" ht="9.6" customHeight="1">
      <c r="A28" s="58"/>
      <c r="B28" s="59"/>
      <c r="C28" s="59"/>
      <c r="D28" s="59"/>
      <c r="E28" s="76" t="str">
        <f>UPPER(IF($D27="","",VLOOKUP($D27,'1D ELO (2)'!$A$7:$P$33,11)))</f>
        <v/>
      </c>
      <c r="F28" s="77" t="str">
        <f>UPPER(IF($D27="","",VLOOKUP($D27,'1D ELO (2)'!$A$7:$P$33,8)))</f>
        <v/>
      </c>
      <c r="G28" s="77" t="str">
        <f>IF($D27="","",VLOOKUP($D27,'1D ELO (2)'!$A$7:$P$33,9))</f>
        <v/>
      </c>
      <c r="H28" s="78"/>
      <c r="I28" s="77" t="str">
        <f>IF($D27="","",VLOOKUP($D27,'1D ELO (2)'!$A$7:$P$33,10))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(2)'!$A$7:$P$23,14))</f>
        <v/>
      </c>
      <c r="C31" s="47" t="str">
        <f>IF($D31="","",VLOOKUP($D31,'1D ELO (2)'!$A$7:$P$33,15))</f>
        <v/>
      </c>
      <c r="D31" s="48"/>
      <c r="E31" s="76" t="str">
        <f>UPPER(IF($D31="","",VLOOKUP($D31,'1D ELO (2)'!$A$7:$P$33,5)))</f>
        <v/>
      </c>
      <c r="F31" s="77" t="str">
        <f>UPPER(IF($D31="","",VLOOKUP($D31,'1D ELO (2)'!$A$7:$P$33,2)))</f>
        <v/>
      </c>
      <c r="G31" s="77" t="str">
        <f>IF($D31="","",VLOOKUP($D31,'1D ELO (2)'!$A$7:$P$33,3))</f>
        <v/>
      </c>
      <c r="H31" s="78"/>
      <c r="I31" s="77" t="str">
        <f>IF($D31="","",VLOOKUP($D31,'1D ELO (2)'!$A$7:$P$33,4))</f>
        <v/>
      </c>
      <c r="J31" s="52"/>
      <c r="K31" s="53"/>
      <c r="L31" s="80"/>
      <c r="M31" s="53"/>
      <c r="N31" s="54"/>
      <c r="O31" s="81"/>
      <c r="P31" s="80"/>
      <c r="Q31" s="53"/>
      <c r="R31" s="62"/>
      <c r="S31" s="56"/>
    </row>
    <row r="32" spans="1:19" s="5" customFormat="1" ht="9.6" customHeight="1">
      <c r="A32" s="58"/>
      <c r="B32" s="59"/>
      <c r="C32" s="59"/>
      <c r="D32" s="59"/>
      <c r="E32" s="76" t="str">
        <f>UPPER(IF($D31="","",VLOOKUP($D31,'1D ELO (2)'!$A$7:$P$33,11)))</f>
        <v/>
      </c>
      <c r="F32" s="77" t="str">
        <f>UPPER(IF($D31="","",VLOOKUP($D31,'1D ELO (2)'!$A$7:$P$33,8)))</f>
        <v/>
      </c>
      <c r="G32" s="77" t="str">
        <f>IF($D31="","",VLOOKUP($D31,'1D ELO (2)'!$A$7:$P$33,9))</f>
        <v/>
      </c>
      <c r="H32" s="78"/>
      <c r="I32" s="77" t="str">
        <f>IF($D31="","",VLOOKUP($D31,'1D ELO (2)'!$A$7:$P$33,10))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58">
        <v>8</v>
      </c>
      <c r="B35" s="47" t="str">
        <f>IF($D35="","",VLOOKUP($D35,'1D ELO (2)'!$A$7:$P$23,14))</f>
        <v/>
      </c>
      <c r="C35" s="47" t="str">
        <f>IF($D35="","",VLOOKUP($D35,'1D ELO (2)'!$A$7:$P$33,15))</f>
        <v/>
      </c>
      <c r="D35" s="48"/>
      <c r="E35" s="76" t="str">
        <f>UPPER(IF($D35="","",VLOOKUP($D35,'1D ELO (2)'!$A$7:$P$33,5)))</f>
        <v/>
      </c>
      <c r="F35" s="77" t="str">
        <f>UPPER(IF($D35="","",VLOOKUP($D35,'1D ELO (2)'!$A$7:$P$33,2)))</f>
        <v/>
      </c>
      <c r="G35" s="77" t="str">
        <f>IF($D35="","",VLOOKUP($D35,'1D ELO (2)'!$A$7:$P$33,3))</f>
        <v/>
      </c>
      <c r="H35" s="78"/>
      <c r="I35" s="77" t="str">
        <f>IF($D35="","",VLOOKUP($D35,'1D ELO (2)'!$A$7:$P$33,4))</f>
        <v/>
      </c>
      <c r="J35" s="79"/>
      <c r="K35" s="53"/>
      <c r="L35" s="54"/>
      <c r="M35" s="81"/>
      <c r="N35" s="69"/>
      <c r="O35" s="53"/>
      <c r="P35" s="80"/>
      <c r="Q35" s="53"/>
      <c r="R35" s="62"/>
      <c r="S35" s="56"/>
    </row>
    <row r="36" spans="1:19" s="5" customFormat="1" ht="9.6" customHeight="1">
      <c r="A36" s="58"/>
      <c r="B36" s="59"/>
      <c r="C36" s="59"/>
      <c r="D36" s="59"/>
      <c r="E36" s="76" t="str">
        <f>UPPER(IF($D35="","",VLOOKUP($D35,'1D ELO (2)'!$A$7:$P$33,11)))</f>
        <v/>
      </c>
      <c r="F36" s="77" t="str">
        <f>UPPER(IF($D35="","",VLOOKUP($D35,'1D ELO (2)'!$A$7:$P$33,8)))</f>
        <v/>
      </c>
      <c r="G36" s="77" t="str">
        <f>IF($D35="","",VLOOKUP($D35,'1D ELO (2)'!$A$7:$P$33,9))</f>
        <v/>
      </c>
      <c r="H36" s="78"/>
      <c r="I36" s="77" t="str">
        <f>IF($D35="","",VLOOKUP($D35,'1D ELO (2)'!$A$7:$P$33,10))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88">
        <v>9</v>
      </c>
      <c r="B39" s="47" t="str">
        <f>IF($D39="","",VLOOKUP($D39,'1D ELO (2)'!$A$7:$P$23,14))</f>
        <v/>
      </c>
      <c r="C39" s="47" t="str">
        <f>IF($D39="","",VLOOKUP($D39,'1D ELO (2)'!$A$7:$P$33,15))</f>
        <v/>
      </c>
      <c r="D39" s="48"/>
      <c r="E39" s="76" t="str">
        <f>UPPER(IF($D39="","",VLOOKUP($D39,'1D ELO (2)'!$A$7:$P$33,5)))</f>
        <v/>
      </c>
      <c r="F39" s="77" t="str">
        <f>UPPER(IF($D39="","",VLOOKUP($D39,'1D ELO (2)'!$A$7:$P$33,2)))</f>
        <v/>
      </c>
      <c r="G39" s="77" t="str">
        <f>IF($D39="","",VLOOKUP($D39,'1D ELO (2)'!$A$7:$P$33,3))</f>
        <v/>
      </c>
      <c r="H39" s="78"/>
      <c r="I39" s="77" t="str">
        <f>IF($D39="","",VLOOKUP($D39,'1D ELO (2)'!$A$7:$P$33,4))</f>
        <v/>
      </c>
      <c r="J39" s="52"/>
      <c r="K39" s="53"/>
      <c r="L39" s="54"/>
      <c r="M39" s="53"/>
      <c r="N39" s="54"/>
      <c r="O39" s="53"/>
      <c r="P39" s="80"/>
      <c r="Q39" s="81"/>
      <c r="R39" s="62"/>
      <c r="S39" s="56"/>
    </row>
    <row r="40" spans="1:19" s="5" customFormat="1" ht="9.6" customHeight="1">
      <c r="A40" s="58"/>
      <c r="B40" s="59"/>
      <c r="C40" s="59"/>
      <c r="D40" s="59"/>
      <c r="E40" s="76" t="str">
        <f>UPPER(IF($D39="","",VLOOKUP($D39,'1D ELO (2)'!$A$7:$P$33,11)))</f>
        <v/>
      </c>
      <c r="F40" s="77" t="str">
        <f>UPPER(IF($D39="","",VLOOKUP($D39,'1D ELO (2)'!$A$7:$P$33,8)))</f>
        <v/>
      </c>
      <c r="G40" s="77" t="str">
        <f>IF($D39="","",VLOOKUP($D39,'1D ELO (2)'!$A$7:$P$33,9))</f>
        <v/>
      </c>
      <c r="H40" s="78"/>
      <c r="I40" s="77" t="str">
        <f>IF($D39="","",VLOOKUP($D39,'1D ELO (2)'!$A$7:$P$33,10))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(2)'!$A$7:$P$23,14))</f>
        <v/>
      </c>
      <c r="C43" s="47" t="str">
        <f>IF($D43="","",VLOOKUP($D43,'1D ELO (2)'!$A$7:$P$33,15))</f>
        <v/>
      </c>
      <c r="D43" s="48"/>
      <c r="E43" s="76" t="str">
        <f>UPPER(IF($D43="","",VLOOKUP($D43,'1D ELO (2)'!$A$7:$P$33,5)))</f>
        <v/>
      </c>
      <c r="F43" s="77" t="str">
        <f>UPPER(IF($D43="","",VLOOKUP($D43,'1D ELO (2)'!$A$7:$P$33,2)))</f>
        <v/>
      </c>
      <c r="G43" s="77" t="str">
        <f>IF($D43="","",VLOOKUP($D43,'1D ELO (2)'!$A$7:$P$33,3))</f>
        <v/>
      </c>
      <c r="H43" s="78"/>
      <c r="I43" s="77" t="str">
        <f>IF($D43="","",VLOOKUP($D43,'1D ELO (2)'!$A$7:$P$33,4))</f>
        <v/>
      </c>
      <c r="J43" s="79"/>
      <c r="K43" s="53"/>
      <c r="L43" s="80"/>
      <c r="M43" s="81"/>
      <c r="N43" s="69"/>
      <c r="O43" s="53"/>
      <c r="P43" s="80"/>
      <c r="Q43" s="53"/>
      <c r="R43" s="62"/>
      <c r="S43" s="56"/>
    </row>
    <row r="44" spans="1:19" s="5" customFormat="1" ht="9.6" customHeight="1">
      <c r="A44" s="58"/>
      <c r="B44" s="59"/>
      <c r="C44" s="59"/>
      <c r="D44" s="59"/>
      <c r="E44" s="76" t="str">
        <f>UPPER(IF($D43="","",VLOOKUP($D43,'1D ELO (2)'!$A$7:$P$33,11)))</f>
        <v/>
      </c>
      <c r="F44" s="77" t="str">
        <f>UPPER(IF($D43="","",VLOOKUP($D43,'1D ELO (2)'!$A$7:$P$33,8)))</f>
        <v/>
      </c>
      <c r="G44" s="77" t="str">
        <f>IF($D43="","",VLOOKUP($D43,'1D ELO (2)'!$A$7:$P$33,9))</f>
        <v/>
      </c>
      <c r="H44" s="78"/>
      <c r="I44" s="77" t="str">
        <f>IF($D43="","",VLOOKUP($D43,'1D ELO (2)'!$A$7:$P$33,10))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(2)'!$A$7:$P$23,14))</f>
        <v/>
      </c>
      <c r="C47" s="47" t="str">
        <f>IF($D47="","",VLOOKUP($D47,'1D ELO (2)'!$A$7:$P$33,15))</f>
        <v/>
      </c>
      <c r="D47" s="48"/>
      <c r="E47" s="76" t="str">
        <f>UPPER(IF($D47="","",VLOOKUP($D47,'1D ELO (2)'!$A$7:$P$33,5)))</f>
        <v/>
      </c>
      <c r="F47" s="77" t="str">
        <f>UPPER(IF($D47="","",VLOOKUP($D47,'1D ELO (2)'!$A$7:$P$33,2)))</f>
        <v/>
      </c>
      <c r="G47" s="77" t="str">
        <f>IF($D47="","",VLOOKUP($D47,'1D ELO (2)'!$A$7:$P$33,3))</f>
        <v/>
      </c>
      <c r="H47" s="78"/>
      <c r="I47" s="77" t="str">
        <f>IF($D47="","",VLOOKUP($D47,'1D ELO (2)'!$A$7:$P$33,4))</f>
        <v/>
      </c>
      <c r="J47" s="52"/>
      <c r="K47" s="53"/>
      <c r="L47" s="80"/>
      <c r="M47" s="53"/>
      <c r="N47" s="80"/>
      <c r="O47" s="81"/>
      <c r="P47" s="80"/>
      <c r="Q47" s="53"/>
      <c r="R47" s="62"/>
      <c r="S47" s="56"/>
    </row>
    <row r="48" spans="1:19" s="5" customFormat="1" ht="9.6" customHeight="1">
      <c r="A48" s="58"/>
      <c r="B48" s="59"/>
      <c r="C48" s="59"/>
      <c r="D48" s="59"/>
      <c r="E48" s="76" t="str">
        <f>UPPER(IF($D47="","",VLOOKUP($D47,'1D ELO (2)'!$A$7:$P$33,11)))</f>
        <v/>
      </c>
      <c r="F48" s="77" t="str">
        <f>UPPER(IF($D47="","",VLOOKUP($D47,'1D ELO (2)'!$A$7:$P$33,8)))</f>
        <v/>
      </c>
      <c r="G48" s="77" t="str">
        <f>IF($D47="","",VLOOKUP($D47,'1D ELO (2)'!$A$7:$P$33,9))</f>
        <v/>
      </c>
      <c r="H48" s="78"/>
      <c r="I48" s="77" t="str">
        <f>IF($D47="","",VLOOKUP($D47,'1D ELO (2)'!$A$7:$P$33,10))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65"/>
      <c r="F50" s="66"/>
      <c r="G50" s="66"/>
      <c r="I50" s="87" t="s">
        <v>173</v>
      </c>
      <c r="J50" s="73"/>
      <c r="K50" s="74" t="str">
        <f>UPPER(IF(OR(J50="a",J50="as"),F48,IF(OR(J50="b",J50="bs"),F52,)))</f>
        <v/>
      </c>
      <c r="L50" s="60"/>
      <c r="M50" s="53"/>
      <c r="N50" s="80"/>
      <c r="O50" s="53"/>
      <c r="P50" s="80"/>
      <c r="Q50" s="53"/>
      <c r="R50" s="62"/>
      <c r="S50" s="56"/>
    </row>
    <row r="51" spans="1:19" s="5" customFormat="1" ht="9.6" customHeight="1">
      <c r="A51" s="107">
        <v>12</v>
      </c>
      <c r="B51" s="47" t="str">
        <f>IF($D51="","",VLOOKUP($D51,'1D ELO (2)'!$A$7:$P$23,14))</f>
        <v/>
      </c>
      <c r="C51" s="47" t="str">
        <f>IF($D51="","",VLOOKUP($D51,'1D ELO (2)'!$A$7:$P$33,15))</f>
        <v/>
      </c>
      <c r="D51" s="48"/>
      <c r="E51" s="49" t="str">
        <f>UPPER(IF($D51="","",VLOOKUP($D51,'1D ELO (2)'!$A$7:$P$33,5)))</f>
        <v/>
      </c>
      <c r="F51" s="50" t="str">
        <f>UPPER(IF($D51="","",VLOOKUP($D51,'1D ELO (2)'!$A$7:$P$33,2)))</f>
        <v/>
      </c>
      <c r="G51" s="50" t="str">
        <f>IF($D51="","",VLOOKUP($D51,'1D ELO (2)'!$A$7:$P$33,3))</f>
        <v/>
      </c>
      <c r="H51" s="51"/>
      <c r="I51" s="50" t="str">
        <f>IF($D51="","",VLOOKUP($D51,'1D ELO (2)'!$A$7:$P$33,4))</f>
        <v/>
      </c>
      <c r="J51" s="79"/>
      <c r="K51" s="53"/>
      <c r="L51" s="54"/>
      <c r="M51" s="81"/>
      <c r="N51" s="90"/>
      <c r="O51" s="53"/>
      <c r="P51" s="80"/>
      <c r="Q51" s="53"/>
      <c r="R51" s="62"/>
      <c r="S51" s="56"/>
    </row>
    <row r="52" spans="1:19" s="5" customFormat="1" ht="9.6" customHeight="1">
      <c r="A52" s="58"/>
      <c r="B52" s="59"/>
      <c r="C52" s="59"/>
      <c r="D52" s="59"/>
      <c r="E52" s="92" t="str">
        <f>UPPER(IF($D51="","",VLOOKUP($D51,'1D ELO (2)'!$A$7:$P$33,11)))</f>
        <v/>
      </c>
      <c r="F52" s="93" t="str">
        <f>UPPER(IF($D51="","",VLOOKUP($D51,'1D ELO (2)'!$A$7:$P$33,8)))</f>
        <v/>
      </c>
      <c r="G52" s="93" t="str">
        <f>IF($D51="","",VLOOKUP($D51,'1D ELO (2)'!$A$7:$P$33,9))</f>
        <v/>
      </c>
      <c r="H52" s="94"/>
      <c r="I52" s="93" t="str">
        <f>IF($D51="","",VLOOKUP($D51,'1D ELO (2)'!$A$7:$P$33,10))</f>
        <v/>
      </c>
      <c r="J52" s="60"/>
      <c r="K52" s="53"/>
      <c r="L52" s="54"/>
      <c r="M52" s="82"/>
      <c r="N52" s="91"/>
      <c r="O52" s="53"/>
      <c r="P52" s="80"/>
      <c r="Q52" s="53"/>
      <c r="R52" s="62"/>
      <c r="S52" s="56"/>
    </row>
    <row r="53" spans="1:19" s="5" customFormat="1" ht="9.6" customHeight="1">
      <c r="A53" s="58"/>
      <c r="B53" s="64"/>
      <c r="C53" s="64"/>
      <c r="D53" s="64"/>
      <c r="E53" s="65"/>
      <c r="F53" s="66"/>
      <c r="G53" s="66"/>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(2)'!$A$7:$P$23,14))</f>
        <v/>
      </c>
      <c r="C55" s="47" t="str">
        <f>IF($D55="","",VLOOKUP($D55,'1D ELO (2)'!$A$7:$P$33,15))</f>
        <v/>
      </c>
      <c r="D55" s="48"/>
      <c r="E55" s="76" t="str">
        <f>UPPER(IF($D55="","",VLOOKUP($D55,'1D ELO (2)'!$A$7:$P$33,5)))</f>
        <v/>
      </c>
      <c r="F55" s="77" t="str">
        <f>UPPER(IF($D55="","",VLOOKUP($D55,'1D ELO (2)'!$A$7:$P$33,2)))</f>
        <v/>
      </c>
      <c r="G55" s="77" t="str">
        <f>IF($D55="","",VLOOKUP($D55,'1D ELO (2)'!$A$7:$P$33,3))</f>
        <v/>
      </c>
      <c r="H55" s="78"/>
      <c r="I55" s="77" t="str">
        <f>IF($D55="","",VLOOKUP($D55,'1D ELO (2)'!$A$7:$P$33,4))</f>
        <v/>
      </c>
      <c r="J55" s="52"/>
      <c r="K55" s="53"/>
      <c r="L55" s="54"/>
      <c r="M55" s="53"/>
      <c r="N55" s="80"/>
      <c r="O55" s="53"/>
      <c r="P55" s="54"/>
      <c r="Q55" s="53"/>
      <c r="R55" s="62"/>
      <c r="S55" s="56"/>
    </row>
    <row r="56" spans="1:19" s="5" customFormat="1" ht="9.6" customHeight="1">
      <c r="A56" s="58"/>
      <c r="B56" s="59"/>
      <c r="C56" s="59"/>
      <c r="D56" s="59"/>
      <c r="E56" s="76" t="str">
        <f>UPPER(IF($D55="","",VLOOKUP($D55,'1D ELO (2)'!$A$7:$P$33,11)))</f>
        <v/>
      </c>
      <c r="F56" s="77" t="str">
        <f>UPPER(IF($D55="","",VLOOKUP($D55,'1D ELO (2)'!$A$7:$P$33,8)))</f>
        <v/>
      </c>
      <c r="G56" s="77" t="str">
        <f>IF($D55="","",VLOOKUP($D55,'1D ELO (2)'!$A$7:$P$33,9))</f>
        <v/>
      </c>
      <c r="H56" s="78"/>
      <c r="I56" s="77" t="str">
        <f>IF($D55="","",VLOOKUP($D55,'1D ELO (2)'!$A$7:$P$33,10))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(2)'!$A$7:$P$23,14))</f>
        <v/>
      </c>
      <c r="C59" s="47" t="str">
        <f>IF($D59="","",VLOOKUP($D59,'1D ELO (2)'!$A$7:$P$33,15))</f>
        <v/>
      </c>
      <c r="D59" s="48"/>
      <c r="E59" s="76" t="str">
        <f>UPPER(IF($D59="","",VLOOKUP($D59,'1D ELO (2)'!$A$7:$P$33,5)))</f>
        <v/>
      </c>
      <c r="F59" s="77" t="str">
        <f>UPPER(IF($D59="","",VLOOKUP($D59,'1D ELO (2)'!$A$7:$P$33,2)))</f>
        <v/>
      </c>
      <c r="G59" s="77" t="str">
        <f>IF($D59="","",VLOOKUP($D59,'1D ELO (2)'!$A$7:$P$33,3))</f>
        <v/>
      </c>
      <c r="H59" s="78"/>
      <c r="I59" s="77" t="str">
        <f>IF($D59="","",VLOOKUP($D59,'1D ELO (2)'!$A$7:$P$33,4))</f>
        <v/>
      </c>
      <c r="J59" s="79"/>
      <c r="K59" s="53"/>
      <c r="L59" s="80"/>
      <c r="M59" s="81"/>
      <c r="N59" s="90"/>
      <c r="O59" s="53"/>
      <c r="P59" s="54"/>
      <c r="Q59" s="53"/>
      <c r="R59" s="62"/>
      <c r="S59" s="56"/>
    </row>
    <row r="60" spans="1:19" s="5" customFormat="1" ht="9.6" customHeight="1">
      <c r="A60" s="58"/>
      <c r="B60" s="59"/>
      <c r="C60" s="59"/>
      <c r="D60" s="59"/>
      <c r="E60" s="76" t="str">
        <f>UPPER(IF($D59="","",VLOOKUP($D59,'1D ELO (2)'!$A$7:$P$33,11)))</f>
        <v/>
      </c>
      <c r="F60" s="77" t="str">
        <f>UPPER(IF($D59="","",VLOOKUP($D59,'1D ELO (2)'!$A$7:$P$33,8)))</f>
        <v/>
      </c>
      <c r="G60" s="77" t="str">
        <f>IF($D59="","",VLOOKUP($D59,'1D ELO (2)'!$A$7:$P$33,9))</f>
        <v/>
      </c>
      <c r="H60" s="78"/>
      <c r="I60" s="77" t="str">
        <f>IF($D59="","",VLOOKUP($D59,'1D ELO (2)'!$A$7:$P$33,10))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(2)'!$A$7:$P$23,14))</f>
        <v/>
      </c>
      <c r="C63" s="47" t="str">
        <f>IF($D63="","",VLOOKUP($D63,'1D ELO (2)'!$A$7:$P$33,15))</f>
        <v/>
      </c>
      <c r="D63" s="48"/>
      <c r="E63" s="76" t="str">
        <f>UPPER(IF($D63="","",VLOOKUP($D63,'1D ELO (2)'!$A$7:$P$33,5)))</f>
        <v/>
      </c>
      <c r="F63" s="77" t="str">
        <f>UPPER(IF($D63="","",VLOOKUP($D63,'1D ELO (2)'!$A$7:$P$33,2)))</f>
        <v/>
      </c>
      <c r="G63" s="77" t="str">
        <f>IF($D63="","",VLOOKUP($D63,'1D ELO (2)'!$A$7:$P$33,3))</f>
        <v/>
      </c>
      <c r="H63" s="78"/>
      <c r="I63" s="77" t="str">
        <f>IF($D63="","",VLOOKUP($D63,'1D ELO (2)'!$A$7:$P$33,4))</f>
        <v/>
      </c>
      <c r="J63" s="52"/>
      <c r="K63" s="53"/>
      <c r="L63" s="80"/>
      <c r="M63" s="53"/>
      <c r="N63" s="54"/>
      <c r="O63" s="81"/>
      <c r="P63" s="54"/>
      <c r="Q63" s="53"/>
      <c r="R63" s="62"/>
      <c r="S63" s="56"/>
    </row>
    <row r="64" spans="1:19" s="5" customFormat="1" ht="9.6" customHeight="1">
      <c r="A64" s="58"/>
      <c r="B64" s="59"/>
      <c r="C64" s="59"/>
      <c r="D64" s="59"/>
      <c r="E64" s="76" t="str">
        <f>UPPER(IF($D63="","",VLOOKUP($D63,'1D ELO (2)'!$A$7:$P$33,11)))</f>
        <v/>
      </c>
      <c r="F64" s="77" t="str">
        <f>UPPER(IF($D63="","",VLOOKUP($D63,'1D ELO (2)'!$A$7:$P$33,8)))</f>
        <v/>
      </c>
      <c r="G64" s="77" t="str">
        <f>IF($D63="","",VLOOKUP($D63,'1D ELO (2)'!$A$7:$P$33,9))</f>
        <v/>
      </c>
      <c r="H64" s="78"/>
      <c r="I64" s="77" t="str">
        <f>IF($D63="","",VLOOKUP($D63,'1D ELO (2)'!$A$7:$P$33,10))</f>
        <v/>
      </c>
      <c r="J64" s="60"/>
      <c r="K64" s="61" t="str">
        <f>IF(J64="a",F63,IF(J64="b",F65,""))</f>
        <v/>
      </c>
      <c r="L64" s="80"/>
      <c r="M64" s="53"/>
      <c r="N64" s="54"/>
      <c r="O64" s="53"/>
      <c r="P64" s="54"/>
      <c r="Q64" s="53"/>
      <c r="R64" s="62"/>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53"/>
      <c r="P65" s="54"/>
      <c r="Q65" s="53"/>
      <c r="R65" s="62"/>
      <c r="S65" s="56"/>
    </row>
    <row r="66" spans="1:19" s="5" customFormat="1" ht="9.6" customHeight="1">
      <c r="A66" s="58"/>
      <c r="B66" s="64"/>
      <c r="C66" s="64"/>
      <c r="D66" s="64"/>
      <c r="E66" s="65"/>
      <c r="F66" s="53"/>
      <c r="G66" s="53"/>
      <c r="I66" s="87" t="s">
        <v>173</v>
      </c>
      <c r="J66" s="73"/>
      <c r="K66" s="74" t="str">
        <f>UPPER(IF(OR(J66="a",J66="as"),F64,IF(OR(J66="b",J66="bs"),F68,)))</f>
        <v/>
      </c>
      <c r="L66" s="60"/>
      <c r="M66" s="53"/>
      <c r="N66" s="54"/>
      <c r="O66" s="53"/>
      <c r="P66" s="54"/>
      <c r="Q66" s="53"/>
      <c r="R66" s="62"/>
      <c r="S66" s="56"/>
    </row>
    <row r="67" spans="1:19" s="5" customFormat="1" ht="9.6" customHeight="1">
      <c r="A67" s="107">
        <v>16</v>
      </c>
      <c r="B67" s="47" t="str">
        <f>IF($D67="","",VLOOKUP($D67,'1D ELO (2)'!$A$7:$P$23,14))</f>
        <v/>
      </c>
      <c r="C67" s="47" t="str">
        <f>IF($D67="","",VLOOKUP($D67,'1D ELO (2)'!$A$7:$P$33,15))</f>
        <v/>
      </c>
      <c r="D67" s="48"/>
      <c r="E67" s="49" t="str">
        <f>UPPER(IF($D67="","",VLOOKUP($D67,'1D ELO (2)'!$A$7:$P$33,5)))</f>
        <v/>
      </c>
      <c r="F67" s="50" t="str">
        <f>UPPER(IF($D67="","",VLOOKUP($D67,'1D ELO (2)'!$A$7:$P$33,2)))</f>
        <v/>
      </c>
      <c r="G67" s="50" t="str">
        <f>IF($D67="","",VLOOKUP($D67,'1D ELO (2)'!$A$7:$P$33,3))</f>
        <v/>
      </c>
      <c r="H67" s="51"/>
      <c r="I67" s="50" t="str">
        <f>IF($D67="","",VLOOKUP($D67,'1D ELO (2)'!$A$7:$P$33,4))</f>
        <v/>
      </c>
      <c r="J67" s="79"/>
      <c r="K67" s="53"/>
      <c r="L67" s="54"/>
      <c r="M67" s="81"/>
      <c r="N67" s="69"/>
      <c r="O67" s="53"/>
      <c r="P67" s="54"/>
      <c r="Q67" s="53"/>
      <c r="R67" s="62"/>
      <c r="S67" s="56"/>
    </row>
    <row r="68" spans="1:19" s="5" customFormat="1" ht="9.6" customHeight="1">
      <c r="A68" s="58"/>
      <c r="B68" s="59"/>
      <c r="C68" s="59"/>
      <c r="D68" s="59"/>
      <c r="E68" s="92" t="str">
        <f>UPPER(IF($D67="","",VLOOKUP($D67,'1D ELO (2)'!$A$7:$P$33,11)))</f>
        <v/>
      </c>
      <c r="F68" s="93" t="str">
        <f>UPPER(IF($D67="","",VLOOKUP($D67,'1D ELO (2)'!$A$7:$P$33,8)))</f>
        <v/>
      </c>
      <c r="G68" s="93" t="str">
        <f>IF($D67="","",VLOOKUP($D67,'1D ELO (2)'!$A$7:$P$33,9))</f>
        <v/>
      </c>
      <c r="H68" s="94"/>
      <c r="I68" s="93" t="str">
        <f>IF($D67="","",VLOOKUP($D67,'1D ELO (2)'!$A$7:$P$33,10))</f>
        <v/>
      </c>
      <c r="J68" s="60"/>
      <c r="K68" s="53"/>
      <c r="L68" s="54"/>
      <c r="M68" s="82"/>
      <c r="N68" s="83"/>
      <c r="O68" s="53"/>
      <c r="P68" s="54"/>
      <c r="Q68" s="53"/>
      <c r="R68" s="62"/>
      <c r="S68" s="56"/>
    </row>
    <row r="69" spans="1:19" s="5" customFormat="1" ht="9.6" customHeight="1">
      <c r="A69" s="112"/>
      <c r="B69" s="113"/>
      <c r="C69" s="113"/>
      <c r="D69" s="114"/>
      <c r="E69" s="114"/>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4"/>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8"/>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39"/>
      <c r="F72" s="140">
        <f>IF(D72&gt;$R$79,,UPPER(VLOOKUP(D72,'1D ELO (2)'!$A$7:$L$23,2)))</f>
        <v>0</v>
      </c>
      <c r="G72" s="185"/>
      <c r="H72" s="185"/>
      <c r="I72" s="142"/>
      <c r="J72" s="143" t="s">
        <v>146</v>
      </c>
      <c r="K72" s="137"/>
      <c r="L72" s="144"/>
      <c r="M72" s="137"/>
      <c r="N72" s="145"/>
      <c r="O72" s="146" t="s">
        <v>354</v>
      </c>
      <c r="P72" s="147"/>
      <c r="Q72" s="147"/>
      <c r="R72" s="148"/>
    </row>
    <row r="73" spans="1:19" s="6" customFormat="1" ht="9" customHeight="1">
      <c r="A73" s="149" t="s">
        <v>148</v>
      </c>
      <c r="B73" s="150"/>
      <c r="C73" s="151"/>
      <c r="D73" s="139"/>
      <c r="E73" s="139"/>
      <c r="F73" s="140">
        <f>IF(D72&gt;$R$79,,UPPER(VLOOKUP(D72,'1D ELO (2)'!$A$7:$L$23,8)))</f>
        <v>0</v>
      </c>
      <c r="G73" s="185"/>
      <c r="H73" s="185"/>
      <c r="I73" s="142"/>
      <c r="J73" s="143"/>
      <c r="K73" s="137"/>
      <c r="L73" s="144"/>
      <c r="M73" s="137"/>
      <c r="N73" s="145"/>
      <c r="O73" s="150"/>
      <c r="P73" s="152"/>
      <c r="Q73" s="150"/>
      <c r="R73" s="153"/>
    </row>
    <row r="74" spans="1:19" s="6" customFormat="1" ht="9" customHeight="1">
      <c r="A74" s="154"/>
      <c r="B74" s="155"/>
      <c r="C74" s="156"/>
      <c r="D74" s="139">
        <v>2</v>
      </c>
      <c r="E74" s="139"/>
      <c r="F74" s="140">
        <f>IF(D74&gt;$R$79,,UPPER(VLOOKUP(D74,'1D ELO (2)'!$A$7:$L$23,2)))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(2)'!$A$7:$L$23,8)))</f>
        <v>0</v>
      </c>
      <c r="G75" s="185"/>
      <c r="H75" s="185"/>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(2)'!$A$7:$L$23,2)))</f>
        <v>0</v>
      </c>
      <c r="G76" s="185"/>
      <c r="H76" s="185"/>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(2)'!$A$7:$L$23,8)))</f>
        <v>0</v>
      </c>
      <c r="G77" s="185"/>
      <c r="H77" s="185"/>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(2)'!$A$7:$L$23,2)))</f>
        <v>0</v>
      </c>
      <c r="G78" s="185"/>
      <c r="H78" s="185"/>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(2)'!$A$7:$L$23,8)))</f>
        <v>0</v>
      </c>
      <c r="G79" s="186"/>
      <c r="H79" s="186"/>
      <c r="I79" s="172"/>
      <c r="J79" s="173"/>
      <c r="K79" s="150"/>
      <c r="L79" s="152"/>
      <c r="M79" s="150"/>
      <c r="N79" s="153"/>
      <c r="O79" s="150">
        <f>R4</f>
        <v>0</v>
      </c>
      <c r="P79" s="152"/>
      <c r="Q79" s="150"/>
      <c r="R79" s="190">
        <f>MIN(4,'1D ELO (2)'!$P$5)</f>
        <v>0</v>
      </c>
    </row>
    <row r="80" spans="1:19" ht="15.75" customHeight="1"/>
    <row r="81" ht="9" customHeight="1"/>
  </sheetData>
  <mergeCells count="1">
    <mergeCell ref="A4:C4"/>
  </mergeCells>
  <dataValidations count="1">
    <dataValidation type="list" allowBlank="1" showInputMessage="1" sqref="I10 K14 I18 M22 I26 K30 I34 O38 I42 K46 I50 M54 I58 K62 I66" xr:uid="{00000000-0002-0000-28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57410"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tabColor indexed="17"/>
  </sheetPr>
  <dimension ref="A1:U154"/>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6.88671875" style="5" customWidth="1"/>
    <col min="6" max="6" width="10.109375" customWidth="1"/>
    <col min="7" max="7" width="2.6640625" customWidth="1"/>
    <col min="8" max="8" width="6.1093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E1" s="11"/>
      <c r="I1" s="12"/>
      <c r="J1" s="13"/>
      <c r="K1" s="14" t="s">
        <v>346</v>
      </c>
      <c r="L1" s="14"/>
      <c r="M1" s="15"/>
      <c r="N1" s="13"/>
      <c r="O1" s="13"/>
      <c r="P1" s="13"/>
      <c r="R1" s="13"/>
    </row>
    <row r="2" spans="1:21">
      <c r="A2" s="16" t="s">
        <v>99</v>
      </c>
      <c r="B2" s="17"/>
      <c r="C2" s="17"/>
      <c r="D2" s="17"/>
      <c r="E2" s="18"/>
      <c r="F2" s="19">
        <f>Altalanos!$B$8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357</v>
      </c>
      <c r="D5" s="37" t="s">
        <v>358</v>
      </c>
      <c r="E5" s="37" t="s">
        <v>111</v>
      </c>
      <c r="F5" s="38" t="s">
        <v>167</v>
      </c>
      <c r="G5" s="38" t="s">
        <v>114</v>
      </c>
      <c r="H5" s="38"/>
      <c r="I5" s="38" t="s">
        <v>115</v>
      </c>
      <c r="J5" s="38"/>
      <c r="K5" s="37" t="s">
        <v>168</v>
      </c>
      <c r="L5" s="39"/>
      <c r="M5" s="37" t="s">
        <v>273</v>
      </c>
      <c r="N5" s="39"/>
      <c r="O5" s="37" t="s">
        <v>359</v>
      </c>
      <c r="P5" s="39"/>
      <c r="Q5" s="37" t="s">
        <v>360</v>
      </c>
      <c r="R5" s="40"/>
    </row>
    <row r="6" spans="1:21" s="4" customFormat="1" ht="12"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(2)'!$A$7:$P$39,14))</f>
        <v/>
      </c>
      <c r="C7" s="47" t="str">
        <f>IF($D7="","",VLOOKUP($D7,'1D ELO (2)'!$A$7:$P$39,15))</f>
        <v/>
      </c>
      <c r="D7" s="48"/>
      <c r="E7" s="49" t="str">
        <f>UPPER(IF($D7="","",VLOOKUP($D7,'1D ELO (2)'!$A$7:$P$33,5)))</f>
        <v/>
      </c>
      <c r="F7" s="50" t="str">
        <f>UPPER(IF($D7="","",VLOOKUP($D7,'1D ELO (2)'!$A$7:$P$33,2)))</f>
        <v/>
      </c>
      <c r="G7" s="50" t="str">
        <f>IF($D7="","",VLOOKUP($D7,'1D ELO (2)'!$A$7:$P$33,3))</f>
        <v/>
      </c>
      <c r="H7" s="51"/>
      <c r="I7" s="50" t="str">
        <f>IF($D7="","",VLOOKUP($D7,'1D ELO (2)'!$A$7:$P$33,4))</f>
        <v/>
      </c>
      <c r="J7" s="52"/>
      <c r="K7" s="53"/>
      <c r="L7" s="54"/>
      <c r="M7" s="53"/>
      <c r="N7" s="54"/>
      <c r="O7" s="53"/>
      <c r="P7" s="54"/>
      <c r="Q7" s="53"/>
      <c r="R7" s="55" t="s">
        <v>361</v>
      </c>
      <c r="S7" s="56"/>
      <c r="U7" s="57" t="e">
        <f>#REF!</f>
        <v>#REF!</v>
      </c>
    </row>
    <row r="8" spans="1:21" s="5" customFormat="1" ht="9.6" customHeight="1">
      <c r="A8" s="58"/>
      <c r="B8" s="59"/>
      <c r="C8" s="59"/>
      <c r="D8" s="59"/>
      <c r="E8" s="49" t="str">
        <f>UPPER(IF($D7="","",VLOOKUP($D7,'1D ELO (2)'!$A$7:$P$33,11)))</f>
        <v/>
      </c>
      <c r="F8" s="50" t="str">
        <f>UPPER(IF($D7="","",VLOOKUP($D7,'1D ELO (2)'!$A$7:$P$33,8)))</f>
        <v/>
      </c>
      <c r="G8" s="50" t="str">
        <f>IF($D7="","",VLOOKUP($D7,'1D ELO (2)'!$A$7:$P$33,9))</f>
        <v/>
      </c>
      <c r="H8" s="51"/>
      <c r="I8" s="50" t="str">
        <f>IF($D7="","",VLOOKUP($D7,'1D ELO (2)'!$A$7:$P$33,10))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(2)'!$A$7:$P$39,14))</f>
        <v/>
      </c>
      <c r="C11" s="47" t="str">
        <f>IF($D11="","",VLOOKUP($D11,'1D ELO (2)'!$A$7:$P$39,15))</f>
        <v/>
      </c>
      <c r="D11" s="48"/>
      <c r="E11" s="76" t="str">
        <f>UPPER(IF($D11="","",VLOOKUP($D11,'1D ELO (2)'!$A$7:$P$39,5)))</f>
        <v/>
      </c>
      <c r="F11" s="77" t="str">
        <f>UPPER(IF($D11="","",VLOOKUP($D11,'1D ELO (2)'!$A$7:$P$39,2)))</f>
        <v/>
      </c>
      <c r="G11" s="77" t="str">
        <f>IF($D11="","",VLOOKUP($D11,'1D ELO (2)'!$A$7:$P$39,3))</f>
        <v/>
      </c>
      <c r="H11" s="78"/>
      <c r="I11" s="77" t="str">
        <f>IF($D11="","",VLOOKUP($D11,'1D ELO (2)'!$A$7:$P$39,4))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(2)'!$A$7:$P$33,11)))</f>
        <v/>
      </c>
      <c r="F12" s="77" t="str">
        <f>UPPER(IF($D11="","",VLOOKUP($D11,'1D ELO (2)'!$A$7:$P$33,8)))</f>
        <v/>
      </c>
      <c r="G12" s="77" t="str">
        <f>IF($D11="","",VLOOKUP($D11,'1D ELO (2)'!$A$7:$P$33,9))</f>
        <v/>
      </c>
      <c r="H12" s="78"/>
      <c r="I12" s="77" t="str">
        <f>IF($D11="","",VLOOKUP($D11,'1D ELO (2)'!$A$7:$P$33,10))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(2)'!$A$7:$P$39,14))</f>
        <v/>
      </c>
      <c r="C15" s="47" t="str">
        <f>IF($D15="","",VLOOKUP($D15,'1D ELO (2)'!$A$7:$P$39,15))</f>
        <v/>
      </c>
      <c r="D15" s="48"/>
      <c r="E15" s="76" t="str">
        <f>UPPER(IF($D15="","",VLOOKUP($D15,'1D ELO (2)'!$A$7:$P$39,5)))</f>
        <v/>
      </c>
      <c r="F15" s="77" t="str">
        <f>UPPER(IF($D15="","",VLOOKUP($D15,'1D ELO (2)'!$A$7:$P$39,2)))</f>
        <v/>
      </c>
      <c r="G15" s="77" t="str">
        <f>IF($D15="","",VLOOKUP($D15,'1D ELO (2)'!$A$7:$P$39,3))</f>
        <v/>
      </c>
      <c r="H15" s="78"/>
      <c r="I15" s="77" t="str">
        <f>IF($D15="","",VLOOKUP($D15,'1D ELO (2)'!$A$7:$P$39,4))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(2)'!$A$7:$P$33,11)))</f>
        <v/>
      </c>
      <c r="F16" s="77" t="str">
        <f>UPPER(IF($D15="","",VLOOKUP($D15,'1D ELO (2)'!$A$7:$P$33,8)))</f>
        <v/>
      </c>
      <c r="G16" s="77" t="str">
        <f>IF($D15="","",VLOOKUP($D15,'1D ELO (2)'!$A$7:$P$33,9))</f>
        <v/>
      </c>
      <c r="H16" s="78"/>
      <c r="I16" s="77" t="str">
        <f>IF($D15="","",VLOOKUP($D15,'1D ELO (2)'!$A$7:$P$33,10))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(2)'!$A$7:$P$39,14))</f>
        <v/>
      </c>
      <c r="C19" s="47" t="str">
        <f>IF($D19="","",VLOOKUP($D19,'1D ELO (2)'!$A$7:$P$39,15))</f>
        <v/>
      </c>
      <c r="D19" s="48"/>
      <c r="E19" s="76" t="str">
        <f>UPPER(IF($D19="","",VLOOKUP($D19,'1D ELO (2)'!$A$7:$P$39,5)))</f>
        <v/>
      </c>
      <c r="F19" s="77" t="str">
        <f>UPPER(IF($D19="","",VLOOKUP($D19,'1D ELO (2)'!$A$7:$P$39,2)))</f>
        <v/>
      </c>
      <c r="G19" s="77" t="str">
        <f>IF($D19="","",VLOOKUP($D19,'1D ELO (2)'!$A$7:$P$39,3))</f>
        <v/>
      </c>
      <c r="H19" s="78"/>
      <c r="I19" s="77" t="str">
        <f>IF($D19="","",VLOOKUP($D19,'1D ELO (2)'!$A$7:$P$39,4))</f>
        <v/>
      </c>
      <c r="J19" s="79"/>
      <c r="K19" s="53"/>
      <c r="L19" s="54"/>
      <c r="M19" s="81"/>
      <c r="N19" s="90"/>
      <c r="O19" s="53"/>
      <c r="P19" s="54"/>
      <c r="Q19" s="53"/>
      <c r="R19" s="62"/>
      <c r="S19" s="56"/>
    </row>
    <row r="20" spans="1:19" s="5" customFormat="1" ht="9.6" customHeight="1">
      <c r="A20" s="58"/>
      <c r="B20" s="59"/>
      <c r="C20" s="59"/>
      <c r="D20" s="59"/>
      <c r="E20" s="76" t="str">
        <f>UPPER(IF($D19="","",VLOOKUP($D19,'1D ELO (2)'!$A$7:$P$33,11)))</f>
        <v/>
      </c>
      <c r="F20" s="77" t="str">
        <f>UPPER(IF($D19="","",VLOOKUP($D19,'1D ELO (2)'!$A$7:$P$33,8)))</f>
        <v/>
      </c>
      <c r="G20" s="77" t="str">
        <f>IF($D19="","",VLOOKUP($D19,'1D ELO (2)'!$A$7:$P$33,9))</f>
        <v/>
      </c>
      <c r="H20" s="78"/>
      <c r="I20" s="77" t="str">
        <f>IF($D19="","",VLOOKUP($D19,'1D ELO (2)'!$A$7:$P$33,10))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70"/>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(2)'!$A$7:$P$39,14))</f>
        <v/>
      </c>
      <c r="C23" s="47" t="str">
        <f>IF($D23="","",VLOOKUP($D23,'1D ELO (2)'!$A$7:$P$39,15))</f>
        <v/>
      </c>
      <c r="D23" s="48"/>
      <c r="E23" s="76" t="str">
        <f>UPPER(IF($D23="","",VLOOKUP($D23,'1D ELO (2)'!$A$7:$P$39,5)))</f>
        <v/>
      </c>
      <c r="F23" s="77" t="str">
        <f>UPPER(IF($D23="","",VLOOKUP($D23,'1D ELO (2)'!$A$7:$P$39,2)))</f>
        <v/>
      </c>
      <c r="G23" s="77" t="str">
        <f>IF($D23="","",VLOOKUP($D23,'1D ELO (2)'!$A$7:$P$39,3))</f>
        <v/>
      </c>
      <c r="H23" s="78"/>
      <c r="I23" s="77" t="str">
        <f>IF($D23="","",VLOOKUP($D23,'1D ELO (2)'!$A$7:$P$39,4))</f>
        <v/>
      </c>
      <c r="J23" s="52"/>
      <c r="K23" s="53"/>
      <c r="L23" s="54"/>
      <c r="M23" s="53"/>
      <c r="N23" s="80"/>
      <c r="O23" s="53"/>
      <c r="P23" s="80"/>
      <c r="Q23" s="53"/>
      <c r="R23" s="62"/>
      <c r="S23" s="56"/>
    </row>
    <row r="24" spans="1:19" s="5" customFormat="1" ht="9.6" customHeight="1">
      <c r="A24" s="58"/>
      <c r="B24" s="59"/>
      <c r="C24" s="59"/>
      <c r="D24" s="59"/>
      <c r="E24" s="76" t="str">
        <f>UPPER(IF($D23="","",VLOOKUP($D23,'1D ELO (2)'!$A$7:$P$33,11)))</f>
        <v/>
      </c>
      <c r="F24" s="77" t="str">
        <f>UPPER(IF($D23="","",VLOOKUP($D23,'1D ELO (2)'!$A$7:$P$33,8)))</f>
        <v/>
      </c>
      <c r="G24" s="77" t="str">
        <f>IF($D23="","",VLOOKUP($D23,'1D ELO (2)'!$A$7:$P$33,9))</f>
        <v/>
      </c>
      <c r="H24" s="78"/>
      <c r="I24" s="77" t="str">
        <f>IF($D23="","",VLOOKUP($D23,'1D ELO (2)'!$A$7:$P$33,10))</f>
        <v/>
      </c>
      <c r="J24" s="60"/>
      <c r="K24" s="61" t="str">
        <f>IF(J24="a",F23,IF(J24="b",F25,""))</f>
        <v/>
      </c>
      <c r="L24" s="54"/>
      <c r="M24" s="53"/>
      <c r="N24" s="80"/>
      <c r="O24" s="53"/>
      <c r="P24" s="80"/>
      <c r="Q24" s="53"/>
      <c r="R24" s="62"/>
      <c r="S24" s="56"/>
    </row>
    <row r="25" spans="1:19" s="5" customFormat="1" ht="9.6" customHeight="1">
      <c r="A25" s="58"/>
      <c r="B25" s="64"/>
      <c r="C25" s="64"/>
      <c r="D25" s="64"/>
      <c r="E25" s="70"/>
      <c r="F25" s="66"/>
      <c r="G25" s="66"/>
      <c r="H25" s="71"/>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(2)'!$A$7:$P$39,14))</f>
        <v/>
      </c>
      <c r="C27" s="47" t="str">
        <f>IF($D27="","",VLOOKUP($D27,'1D ELO (2)'!$A$7:$P$39,15))</f>
        <v/>
      </c>
      <c r="D27" s="48"/>
      <c r="E27" s="76" t="str">
        <f>UPPER(IF($D27="","",VLOOKUP($D27,'1D ELO (2)'!$A$7:$P$39,5)))</f>
        <v/>
      </c>
      <c r="F27" s="77" t="str">
        <f>UPPER(IF($D27="","",VLOOKUP($D27,'1D ELO (2)'!$A$7:$P$39,2)))</f>
        <v/>
      </c>
      <c r="G27" s="77" t="str">
        <f>IF($D27="","",VLOOKUP($D27,'1D ELO (2)'!$A$7:$P$39,3))</f>
        <v/>
      </c>
      <c r="H27" s="78"/>
      <c r="I27" s="77" t="str">
        <f>IF($D27="","",VLOOKUP($D27,'1D ELO (2)'!$A$7:$P$39,4))</f>
        <v/>
      </c>
      <c r="J27" s="79"/>
      <c r="K27" s="53"/>
      <c r="L27" s="80"/>
      <c r="M27" s="81"/>
      <c r="N27" s="90"/>
      <c r="O27" s="53"/>
      <c r="P27" s="80"/>
      <c r="Q27" s="53"/>
      <c r="R27" s="62"/>
      <c r="S27" s="56"/>
    </row>
    <row r="28" spans="1:19" s="5" customFormat="1" ht="9.6" customHeight="1">
      <c r="A28" s="58"/>
      <c r="B28" s="59"/>
      <c r="C28" s="59"/>
      <c r="D28" s="59"/>
      <c r="E28" s="76" t="str">
        <f>UPPER(IF($D27="","",VLOOKUP($D27,'1D ELO (2)'!$A$7:$P$33,11)))</f>
        <v/>
      </c>
      <c r="F28" s="77" t="str">
        <f>UPPER(IF($D27="","",VLOOKUP($D27,'1D ELO (2)'!$A$7:$P$33,8)))</f>
        <v/>
      </c>
      <c r="G28" s="77" t="str">
        <f>IF($D27="","",VLOOKUP($D27,'1D ELO (2)'!$A$7:$P$33,9))</f>
        <v/>
      </c>
      <c r="H28" s="78"/>
      <c r="I28" s="77" t="str">
        <f>IF($D27="","",VLOOKUP($D27,'1D ELO (2)'!$A$7:$P$33,10))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(2)'!$A$7:$P$39,14))</f>
        <v/>
      </c>
      <c r="C31" s="47" t="str">
        <f>IF($D31="","",VLOOKUP($D31,'1D ELO (2)'!$A$7:$P$39,15))</f>
        <v/>
      </c>
      <c r="D31" s="48"/>
      <c r="E31" s="76" t="str">
        <f>UPPER(IF($D31="","",VLOOKUP($D31,'1D ELO (2)'!$A$7:$P$39,5)))</f>
        <v/>
      </c>
      <c r="F31" s="77" t="str">
        <f>UPPER(IF($D31="","",VLOOKUP($D31,'1D ELO (2)'!$A$7:$P$39,2)))</f>
        <v/>
      </c>
      <c r="G31" s="77" t="str">
        <f>IF($D31="","",VLOOKUP($D31,'1D ELO (2)'!$A$7:$P$39,3))</f>
        <v/>
      </c>
      <c r="H31" s="78"/>
      <c r="I31" s="77" t="str">
        <f>IF($D31="","",VLOOKUP($D31,'1D ELO (2)'!$A$7:$P$39,4))</f>
        <v/>
      </c>
      <c r="J31" s="52"/>
      <c r="K31" s="53"/>
      <c r="L31" s="80"/>
      <c r="M31" s="53"/>
      <c r="N31" s="54"/>
      <c r="O31" s="81"/>
      <c r="P31" s="80"/>
      <c r="Q31" s="53"/>
      <c r="R31" s="62"/>
      <c r="S31" s="56"/>
    </row>
    <row r="32" spans="1:19" s="5" customFormat="1" ht="9.6" customHeight="1">
      <c r="A32" s="58"/>
      <c r="B32" s="59"/>
      <c r="C32" s="59"/>
      <c r="D32" s="59"/>
      <c r="E32" s="76" t="str">
        <f>UPPER(IF($D31="","",VLOOKUP($D31,'1D ELO (2)'!$A$7:$P$33,11)))</f>
        <v/>
      </c>
      <c r="F32" s="77" t="str">
        <f>UPPER(IF($D31="","",VLOOKUP($D31,'1D ELO (2)'!$A$7:$P$33,8)))</f>
        <v/>
      </c>
      <c r="G32" s="77" t="str">
        <f>IF($D31="","",VLOOKUP($D31,'1D ELO (2)'!$A$7:$P$33,9))</f>
        <v/>
      </c>
      <c r="H32" s="78"/>
      <c r="I32" s="77" t="str">
        <f>IF($D31="","",VLOOKUP($D31,'1D ELO (2)'!$A$7:$P$33,10))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46">
        <v>8</v>
      </c>
      <c r="B35" s="47" t="str">
        <f>IF($D35="","",VLOOKUP($D35,'1D ELO (2)'!$A$7:$P$39,14))</f>
        <v/>
      </c>
      <c r="C35" s="47" t="str">
        <f>IF($D35="","",VLOOKUP($D35,'1D ELO (2)'!$A$7:$P$39,15))</f>
        <v/>
      </c>
      <c r="D35" s="48"/>
      <c r="E35" s="92" t="str">
        <f>UPPER(IF($D35="","",VLOOKUP($D35,'1D ELO (2)'!$A$7:$P$39,5)))</f>
        <v/>
      </c>
      <c r="F35" s="93" t="str">
        <f>UPPER(IF($D35="","",VLOOKUP($D35,'1D ELO (2)'!$A$7:$P$39,2)))</f>
        <v/>
      </c>
      <c r="G35" s="93" t="str">
        <f>IF($D35="","",VLOOKUP($D35,'1D ELO (2)'!$A$7:$P$39,3))</f>
        <v/>
      </c>
      <c r="H35" s="94"/>
      <c r="I35" s="93" t="str">
        <f>IF($D35="","",VLOOKUP($D35,'1D ELO (2)'!$A$7:$P$39,4))</f>
        <v/>
      </c>
      <c r="J35" s="79"/>
      <c r="K35" s="53"/>
      <c r="L35" s="54"/>
      <c r="M35" s="81"/>
      <c r="N35" s="69"/>
      <c r="O35" s="53"/>
      <c r="P35" s="80"/>
      <c r="Q35" s="53"/>
      <c r="R35" s="62"/>
      <c r="S35" s="56"/>
    </row>
    <row r="36" spans="1:19" s="5" customFormat="1" ht="9.6" customHeight="1">
      <c r="A36" s="58"/>
      <c r="B36" s="59"/>
      <c r="C36" s="59"/>
      <c r="D36" s="59"/>
      <c r="E36" s="92" t="str">
        <f>UPPER(IF($D35="","",VLOOKUP($D35,'1D ELO (2)'!$A$7:$P$33,11)))</f>
        <v/>
      </c>
      <c r="F36" s="93" t="str">
        <f>UPPER(IF($D35="","",VLOOKUP($D35,'1D ELO (2)'!$A$7:$P$33,8)))</f>
        <v/>
      </c>
      <c r="G36" s="93" t="str">
        <f>IF($D35="","",VLOOKUP($D35,'1D ELO (2)'!$A$7:$P$33,9))</f>
        <v/>
      </c>
      <c r="H36" s="94"/>
      <c r="I36" s="93" t="str">
        <f>IF($D35="","",VLOOKUP($D35,'1D ELO (2)'!$A$7:$P$33,10))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46">
        <v>9</v>
      </c>
      <c r="B39" s="47" t="str">
        <f>IF($D39="","",VLOOKUP($D39,'1D ELO (2)'!$A$7:$P$39,14))</f>
        <v/>
      </c>
      <c r="C39" s="47" t="str">
        <f>IF($D39="","",VLOOKUP($D39,'1D ELO (2)'!$A$7:$P$39,15))</f>
        <v/>
      </c>
      <c r="D39" s="48"/>
      <c r="E39" s="49" t="str">
        <f>UPPER(IF($D39="","",VLOOKUP($D39,'1D ELO (2)'!$A$7:$P$39,5)))</f>
        <v/>
      </c>
      <c r="F39" s="93" t="str">
        <f>UPPER(IF($D39="","",VLOOKUP($D39,'1D ELO (2)'!$A$7:$P$39,2)))</f>
        <v/>
      </c>
      <c r="G39" s="93" t="str">
        <f>IF($D39="","",VLOOKUP($D39,'1D ELO (2)'!$A$7:$P$39,3))</f>
        <v/>
      </c>
      <c r="H39" s="94"/>
      <c r="I39" s="93" t="str">
        <f>IF($D39="","",VLOOKUP($D39,'1D ELO (2)'!$A$7:$P$39,4))</f>
        <v/>
      </c>
      <c r="J39" s="52"/>
      <c r="K39" s="53"/>
      <c r="L39" s="54"/>
      <c r="M39" s="53"/>
      <c r="N39" s="54"/>
      <c r="O39" s="53"/>
      <c r="P39" s="80"/>
      <c r="Q39" s="81"/>
      <c r="R39" s="62"/>
      <c r="S39" s="56"/>
    </row>
    <row r="40" spans="1:19" s="5" customFormat="1" ht="9.6" customHeight="1">
      <c r="A40" s="58"/>
      <c r="B40" s="59"/>
      <c r="C40" s="59"/>
      <c r="D40" s="59"/>
      <c r="E40" s="49" t="str">
        <f>UPPER(IF($D39="","",VLOOKUP($D39,'1D ELO (2)'!$A$7:$P$33,11)))</f>
        <v/>
      </c>
      <c r="F40" s="50" t="str">
        <f>UPPER(IF($D39="","",VLOOKUP($D39,'1D ELO (2)'!$A$7:$P$33,8)))</f>
        <v/>
      </c>
      <c r="G40" s="50" t="str">
        <f>IF($D39="","",VLOOKUP($D39,'1D ELO (2)'!$A$7:$P$33,9))</f>
        <v/>
      </c>
      <c r="H40" s="51"/>
      <c r="I40" s="50" t="str">
        <f>IF($D39="","",VLOOKUP($D39,'1D ELO (2)'!$A$7:$P$33,10))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(2)'!$A$7:$P$39,13))</f>
        <v/>
      </c>
      <c r="C43" s="47" t="str">
        <f>IF($D43="","",VLOOKUP($D43,'1D ELO (2)'!$A$7:$P$39,15))</f>
        <v/>
      </c>
      <c r="D43" s="48"/>
      <c r="E43" s="76" t="str">
        <f>UPPER(IF($D43="","",VLOOKUP($D43,'1D ELO (2)'!$A$7:$P$39,5)))</f>
        <v/>
      </c>
      <c r="F43" s="77" t="str">
        <f>UPPER(IF($D43="","",VLOOKUP($D43,'1D ELO (2)'!$A$7:$P$39,2)))</f>
        <v/>
      </c>
      <c r="G43" s="77" t="str">
        <f>IF($D43="","",VLOOKUP($D43,'1D ELO (2)'!$A$7:$P$39,3))</f>
        <v/>
      </c>
      <c r="H43" s="78"/>
      <c r="I43" s="77" t="str">
        <f>IF($D43="","",VLOOKUP($D43,'1D ELO (2)'!$A$7:$P$39,4))</f>
        <v/>
      </c>
      <c r="J43" s="79"/>
      <c r="K43" s="53"/>
      <c r="L43" s="80"/>
      <c r="M43" s="81"/>
      <c r="N43" s="69"/>
      <c r="O43" s="53"/>
      <c r="P43" s="80"/>
      <c r="Q43" s="53"/>
      <c r="R43" s="62"/>
      <c r="S43" s="56"/>
    </row>
    <row r="44" spans="1:19" s="5" customFormat="1" ht="9.6" customHeight="1">
      <c r="A44" s="58"/>
      <c r="B44" s="59"/>
      <c r="C44" s="59"/>
      <c r="D44" s="59"/>
      <c r="E44" s="76" t="str">
        <f>UPPER(IF($D43="","",VLOOKUP($D43,'1D ELO (2)'!$A$7:$P$33,11)))</f>
        <v/>
      </c>
      <c r="F44" s="77" t="str">
        <f>UPPER(IF($D43="","",VLOOKUP($D43,'1D ELO (2)'!$A$7:$P$33,8)))</f>
        <v/>
      </c>
      <c r="G44" s="77" t="str">
        <f>IF($D43="","",VLOOKUP($D43,'1D ELO (2)'!$A$7:$P$33,9))</f>
        <v/>
      </c>
      <c r="H44" s="78"/>
      <c r="I44" s="77" t="str">
        <f>IF($D43="","",VLOOKUP($D43,'1D ELO (2)'!$A$7:$P$33,10))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(2)'!$A$7:$P$39,14))</f>
        <v/>
      </c>
      <c r="C47" s="47" t="str">
        <f>IF($D47="","",VLOOKUP($D47,'1D ELO (2)'!$A$7:$P$39,15))</f>
        <v/>
      </c>
      <c r="D47" s="48"/>
      <c r="E47" s="76" t="str">
        <f>UPPER(IF($D47="","",VLOOKUP($D47,'1D ELO (2)'!$A$7:$P$39,5)))</f>
        <v/>
      </c>
      <c r="F47" s="77" t="str">
        <f>UPPER(IF($D47="","",VLOOKUP($D47,'1D ELO (2)'!$A$7:$P$39,2)))</f>
        <v/>
      </c>
      <c r="G47" s="77" t="str">
        <f>IF($D47="","",VLOOKUP($D47,'1D ELO (2)'!$A$7:$P$39,3))</f>
        <v/>
      </c>
      <c r="H47" s="78"/>
      <c r="I47" s="77" t="str">
        <f>IF($D47="","",VLOOKUP($D47,'1D ELO (2)'!$A$7:$P$39,4))</f>
        <v/>
      </c>
      <c r="J47" s="52"/>
      <c r="K47" s="53"/>
      <c r="L47" s="80"/>
      <c r="M47" s="53"/>
      <c r="N47" s="80"/>
      <c r="O47" s="81"/>
      <c r="P47" s="80"/>
      <c r="Q47" s="53"/>
      <c r="R47" s="62"/>
      <c r="S47" s="56"/>
    </row>
    <row r="48" spans="1:19" s="5" customFormat="1" ht="9.6" customHeight="1">
      <c r="A48" s="58"/>
      <c r="B48" s="59"/>
      <c r="C48" s="59"/>
      <c r="D48" s="59"/>
      <c r="E48" s="76" t="str">
        <f>UPPER(IF($D47="","",VLOOKUP($D47,'1D ELO (2)'!$A$7:$P$33,11)))</f>
        <v/>
      </c>
      <c r="F48" s="77" t="str">
        <f>UPPER(IF($D47="","",VLOOKUP($D47,'1D ELO (2)'!$A$7:$P$33,8)))</f>
        <v/>
      </c>
      <c r="G48" s="77" t="str">
        <f>IF($D47="","",VLOOKUP($D47,'1D ELO (2)'!$A$7:$P$33,9))</f>
        <v/>
      </c>
      <c r="H48" s="78"/>
      <c r="I48" s="77" t="str">
        <f>IF($D47="","",VLOOKUP($D47,'1D ELO (2)'!$A$7:$P$33,10))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70"/>
      <c r="F50" s="66"/>
      <c r="G50" s="66"/>
      <c r="H50" s="71"/>
      <c r="I50" s="72" t="s">
        <v>173</v>
      </c>
      <c r="J50" s="73"/>
      <c r="K50" s="74" t="str">
        <f>UPPER(IF(OR(J50="a",J50="as"),F48,IF(OR(J50="b",J50="bs"),F52,)))</f>
        <v/>
      </c>
      <c r="L50" s="60"/>
      <c r="M50" s="53"/>
      <c r="N50" s="80"/>
      <c r="O50" s="53"/>
      <c r="P50" s="80"/>
      <c r="Q50" s="53"/>
      <c r="R50" s="62"/>
      <c r="S50" s="56"/>
    </row>
    <row r="51" spans="1:19" s="5" customFormat="1" ht="9.6" customHeight="1">
      <c r="A51" s="58">
        <v>12</v>
      </c>
      <c r="B51" s="47" t="str">
        <f>IF($D51="","",VLOOKUP($D51,'1D ELO (2)'!$A$7:$P$39,14))</f>
        <v/>
      </c>
      <c r="C51" s="47" t="str">
        <f>IF($D51="","",VLOOKUP($D51,'1D ELO (2)'!$A$7:$P$39,15))</f>
        <v/>
      </c>
      <c r="D51" s="48"/>
      <c r="E51" s="76" t="str">
        <f>UPPER(IF($D51="","",VLOOKUP($D51,'1D ELO (2)'!$A$7:$P$39,5)))</f>
        <v/>
      </c>
      <c r="F51" s="77" t="str">
        <f>UPPER(IF($D51="","",VLOOKUP($D51,'1D ELO (2)'!$A$7:$P$39,2)))</f>
        <v/>
      </c>
      <c r="G51" s="77" t="str">
        <f>IF($D51="","",VLOOKUP($D51,'1D ELO (2)'!$A$7:$P$39,3))</f>
        <v/>
      </c>
      <c r="H51" s="78"/>
      <c r="I51" s="77" t="str">
        <f>IF($D51="","",VLOOKUP($D51,'1D ELO (2)'!$A$7:$P$39,4))</f>
        <v/>
      </c>
      <c r="J51" s="79"/>
      <c r="K51" s="53"/>
      <c r="L51" s="54"/>
      <c r="M51" s="81"/>
      <c r="N51" s="90"/>
      <c r="O51" s="53"/>
      <c r="P51" s="80"/>
      <c r="Q51" s="53"/>
      <c r="R51" s="62"/>
      <c r="S51" s="56"/>
    </row>
    <row r="52" spans="1:19" s="5" customFormat="1" ht="9.6" customHeight="1">
      <c r="A52" s="58"/>
      <c r="B52" s="59"/>
      <c r="C52" s="59"/>
      <c r="D52" s="59"/>
      <c r="E52" s="76" t="str">
        <f>UPPER(IF($D51="","",VLOOKUP($D51,'1D ELO (2)'!$A$7:$P$33,11)))</f>
        <v/>
      </c>
      <c r="F52" s="77" t="str">
        <f>UPPER(IF($D51="","",VLOOKUP($D51,'1D ELO (2)'!$A$7:$P$33,8)))</f>
        <v/>
      </c>
      <c r="G52" s="77" t="str">
        <f>IF($D51="","",VLOOKUP($D51,'1D ELO (2)'!$A$7:$P$33,9))</f>
        <v/>
      </c>
      <c r="H52" s="78"/>
      <c r="I52" s="77" t="str">
        <f>IF($D51="","",VLOOKUP($D51,'1D ELO (2)'!$A$7:$P$33,10))</f>
        <v/>
      </c>
      <c r="J52" s="60"/>
      <c r="K52" s="53"/>
      <c r="L52" s="54"/>
      <c r="M52" s="82"/>
      <c r="N52" s="91"/>
      <c r="O52" s="53"/>
      <c r="P52" s="80"/>
      <c r="Q52" s="53"/>
      <c r="R52" s="62"/>
      <c r="S52" s="56"/>
    </row>
    <row r="53" spans="1:19" s="5" customFormat="1" ht="9.6" customHeight="1">
      <c r="A53" s="58"/>
      <c r="B53" s="64"/>
      <c r="C53" s="64"/>
      <c r="D53" s="64"/>
      <c r="E53" s="70"/>
      <c r="F53" s="66"/>
      <c r="G53" s="66"/>
      <c r="H53" s="71"/>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(2)'!$A$7:$P$39,14))</f>
        <v/>
      </c>
      <c r="C55" s="47" t="str">
        <f>IF($D55="","",VLOOKUP($D55,'1D ELO (2)'!$A$7:$P$39,15))</f>
        <v/>
      </c>
      <c r="D55" s="48"/>
      <c r="E55" s="76" t="str">
        <f>UPPER(IF($D55="","",VLOOKUP($D55,'1D ELO (2)'!$A$7:$P$39,5)))</f>
        <v/>
      </c>
      <c r="F55" s="77" t="str">
        <f>UPPER(IF($D55="","",VLOOKUP($D55,'1D ELO (2)'!$A$7:$P$39,2)))</f>
        <v/>
      </c>
      <c r="G55" s="77" t="str">
        <f>IF($D55="","",VLOOKUP($D55,'1D ELO (2)'!$A$7:$P$39,3))</f>
        <v/>
      </c>
      <c r="H55" s="78"/>
      <c r="I55" s="77" t="str">
        <f>IF($D55="","",VLOOKUP($D55,'1D ELO (2)'!$A$7:$P$39,4))</f>
        <v/>
      </c>
      <c r="J55" s="52"/>
      <c r="K55" s="53"/>
      <c r="L55" s="54"/>
      <c r="M55" s="53"/>
      <c r="N55" s="80"/>
      <c r="O55" s="53"/>
      <c r="P55" s="54"/>
      <c r="Q55" s="53"/>
      <c r="R55" s="62"/>
      <c r="S55" s="56"/>
    </row>
    <row r="56" spans="1:19" s="5" customFormat="1" ht="9.6" customHeight="1">
      <c r="A56" s="58"/>
      <c r="B56" s="59"/>
      <c r="C56" s="59"/>
      <c r="D56" s="59"/>
      <c r="E56" s="76" t="str">
        <f>UPPER(IF($D55="","",VLOOKUP($D55,'1D ELO (2)'!$A$7:$P$33,11)))</f>
        <v/>
      </c>
      <c r="F56" s="77" t="str">
        <f>UPPER(IF($D55="","",VLOOKUP($D55,'1D ELO (2)'!$A$7:$P$33,8)))</f>
        <v/>
      </c>
      <c r="G56" s="77" t="str">
        <f>IF($D55="","",VLOOKUP($D55,'1D ELO (2)'!$A$7:$P$33,9))</f>
        <v/>
      </c>
      <c r="H56" s="78"/>
      <c r="I56" s="77" t="str">
        <f>IF($D55="","",VLOOKUP($D55,'1D ELO (2)'!$A$7:$P$33,10))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(2)'!$A$7:$P$39,14))</f>
        <v/>
      </c>
      <c r="C59" s="47" t="str">
        <f>IF($D59="","",VLOOKUP($D59,'1D ELO (2)'!$A$7:$P$39,15))</f>
        <v/>
      </c>
      <c r="D59" s="48"/>
      <c r="E59" s="76" t="str">
        <f>UPPER(IF($D59="","",VLOOKUP($D59,'1D ELO (2)'!$A$7:$P$39,5)))</f>
        <v/>
      </c>
      <c r="F59" s="77" t="str">
        <f>UPPER(IF($D59="","",VLOOKUP($D59,'1D ELO (2)'!$A$7:$P$39,2)))</f>
        <v/>
      </c>
      <c r="G59" s="77" t="str">
        <f>IF($D59="","",VLOOKUP($D59,'1D ELO (2)'!$A$7:$P$39,3))</f>
        <v/>
      </c>
      <c r="H59" s="78"/>
      <c r="I59" s="77" t="str">
        <f>IF($D59="","",VLOOKUP($D59,'1D ELO (2)'!$A$7:$P$39,4))</f>
        <v/>
      </c>
      <c r="J59" s="79"/>
      <c r="K59" s="53"/>
      <c r="L59" s="80"/>
      <c r="M59" s="81"/>
      <c r="N59" s="90"/>
      <c r="O59" s="53"/>
      <c r="P59" s="54"/>
      <c r="Q59" s="53"/>
      <c r="R59" s="62"/>
      <c r="S59" s="56"/>
    </row>
    <row r="60" spans="1:19" s="5" customFormat="1" ht="9.6" customHeight="1">
      <c r="A60" s="58"/>
      <c r="B60" s="59"/>
      <c r="C60" s="59"/>
      <c r="D60" s="59"/>
      <c r="E60" s="76" t="str">
        <f>UPPER(IF($D59="","",VLOOKUP($D59,'1D ELO (2)'!$A$7:$P$33,11)))</f>
        <v/>
      </c>
      <c r="F60" s="77" t="str">
        <f>UPPER(IF($D59="","",VLOOKUP($D59,'1D ELO (2)'!$A$7:$P$33,8)))</f>
        <v/>
      </c>
      <c r="G60" s="77" t="str">
        <f>IF($D59="","",VLOOKUP($D59,'1D ELO (2)'!$A$7:$P$33,9))</f>
        <v/>
      </c>
      <c r="H60" s="78"/>
      <c r="I60" s="77" t="str">
        <f>IF($D59="","",VLOOKUP($D59,'1D ELO (2)'!$A$7:$P$33,10))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(2)'!$A$7:$P$39,14))</f>
        <v/>
      </c>
      <c r="C63" s="47" t="str">
        <f>IF($D63="","",VLOOKUP($D63,'1D ELO (2)'!$A$7:$P$39,15))</f>
        <v/>
      </c>
      <c r="D63" s="48"/>
      <c r="E63" s="76" t="str">
        <f>UPPER(IF($D63="","",VLOOKUP($D63,'1D ELO (2)'!$A$7:$P$39,5)))</f>
        <v/>
      </c>
      <c r="F63" s="77" t="str">
        <f>UPPER(IF($D63="","",VLOOKUP($D63,'1D ELO (2)'!$A$7:$P$39,2)))</f>
        <v/>
      </c>
      <c r="G63" s="77" t="str">
        <f>IF($D63="","",VLOOKUP($D63,'1D ELO (2)'!$A$7:$P$39,3))</f>
        <v/>
      </c>
      <c r="H63" s="78"/>
      <c r="I63" s="77" t="str">
        <f>IF($D63="","",VLOOKUP($D63,'1D ELO (2)'!$A$7:$P$39,4))</f>
        <v/>
      </c>
      <c r="J63" s="52"/>
      <c r="K63" s="53"/>
      <c r="L63" s="80"/>
      <c r="M63" s="53"/>
      <c r="N63" s="54"/>
      <c r="O63" s="98" t="s">
        <v>169</v>
      </c>
      <c r="P63" s="99"/>
      <c r="Q63" s="98" t="s">
        <v>356</v>
      </c>
      <c r="R63" s="99"/>
      <c r="S63" s="56"/>
    </row>
    <row r="64" spans="1:19" s="5" customFormat="1" ht="9.6" customHeight="1">
      <c r="A64" s="58"/>
      <c r="B64" s="59"/>
      <c r="C64" s="59"/>
      <c r="D64" s="59"/>
      <c r="E64" s="76" t="str">
        <f>UPPER(IF($D63="","",VLOOKUP($D63,'1D ELO (2)'!$A$7:$P$33,11)))</f>
        <v/>
      </c>
      <c r="F64" s="77" t="str">
        <f>UPPER(IF($D63="","",VLOOKUP($D63,'1D ELO (2)'!$A$7:$P$33,8)))</f>
        <v/>
      </c>
      <c r="G64" s="77" t="str">
        <f>IF($D63="","",VLOOKUP($D63,'1D ELO (2)'!$A$7:$P$33,9))</f>
        <v/>
      </c>
      <c r="H64" s="78"/>
      <c r="I64" s="77" t="str">
        <f>IF($D63="","",VLOOKUP($D63,'1D ELO (2)'!$A$7:$P$33,10))</f>
        <v/>
      </c>
      <c r="J64" s="60"/>
      <c r="K64" s="61" t="str">
        <f>IF(J64="a",F63,IF(J64="b",F65,""))</f>
        <v/>
      </c>
      <c r="L64" s="80"/>
      <c r="M64" s="53"/>
      <c r="N64" s="54"/>
      <c r="O64" s="100" t="str">
        <f>UPPER(IF(OR(P38="a",P38="as"),O21,IF(OR(P38="b",P38="bs"),O53,)))</f>
        <v/>
      </c>
      <c r="P64" s="101"/>
      <c r="Q64" s="102"/>
      <c r="R64" s="99"/>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103" t="str">
        <f>UPPER(IF(OR(P38="a",P38="as"),O22,IF(OR(P38="b",P38="bs"),O54,)))</f>
        <v/>
      </c>
      <c r="P65" s="104"/>
      <c r="Q65" s="102"/>
      <c r="R65" s="99"/>
      <c r="S65" s="56"/>
    </row>
    <row r="66" spans="1:19" s="5" customFormat="1" ht="9.6" customHeight="1">
      <c r="A66" s="58"/>
      <c r="B66" s="64"/>
      <c r="C66" s="64"/>
      <c r="D66" s="64"/>
      <c r="E66" s="70"/>
      <c r="F66" s="66"/>
      <c r="G66" s="66"/>
      <c r="H66" s="71"/>
      <c r="I66" s="72" t="s">
        <v>173</v>
      </c>
      <c r="J66" s="73"/>
      <c r="K66" s="74" t="str">
        <f>UPPER(IF(OR(J66="a",J66="as"),F64,IF(OR(J66="b",J66="bs"),F68,)))</f>
        <v/>
      </c>
      <c r="L66" s="60"/>
      <c r="M66" s="53"/>
      <c r="N66" s="54"/>
      <c r="O66" s="99"/>
      <c r="P66" s="105"/>
      <c r="Q66" s="100" t="str">
        <f>UPPER(IF(OR(P67="a",P67="as"),O64,IF(OR(P67="b",P67="bs"),O68,)))</f>
        <v/>
      </c>
      <c r="R66" s="106"/>
      <c r="S66" s="56"/>
    </row>
    <row r="67" spans="1:19" s="5" customFormat="1" ht="9.6" customHeight="1">
      <c r="A67" s="107">
        <v>16</v>
      </c>
      <c r="B67" s="47" t="str">
        <f>IF($D67="","",VLOOKUP($D67,'1D ELO (2)'!$A$7:$P$39,14))</f>
        <v/>
      </c>
      <c r="C67" s="47" t="str">
        <f>IF($D67="","",VLOOKUP($D67,'1D ELO (2)'!$A$7:$P$39,15))</f>
        <v/>
      </c>
      <c r="D67" s="48"/>
      <c r="E67" s="49" t="str">
        <f>UPPER(IF($D67="","",VLOOKUP($D67,'1D ELO (2)'!$A$7:$P$39,5)))</f>
        <v/>
      </c>
      <c r="F67" s="93" t="str">
        <f>UPPER(IF($D67="","",VLOOKUP($D67,'1D ELO (2)'!$A$7:$P$39,2)))</f>
        <v/>
      </c>
      <c r="G67" s="93" t="str">
        <f>IF($D67="","",VLOOKUP($D67,'1D ELO (2)'!$A$7:$P$39,3))</f>
        <v/>
      </c>
      <c r="H67" s="94"/>
      <c r="I67" s="93" t="str">
        <f>IF($D67="","",VLOOKUP($D67,'1D ELO (2)'!$A$7:$P$39,4))</f>
        <v/>
      </c>
      <c r="J67" s="79"/>
      <c r="K67" s="53"/>
      <c r="L67" s="54"/>
      <c r="M67" s="81"/>
      <c r="N67" s="69"/>
      <c r="O67" s="108" t="s">
        <v>173</v>
      </c>
      <c r="P67" s="109"/>
      <c r="Q67" s="103" t="str">
        <f>UPPER(IF(OR(P67="a",P67="as"),O65,IF(OR(P67="b",P67="bs"),O69,)))</f>
        <v/>
      </c>
      <c r="R67" s="110"/>
      <c r="S67" s="56"/>
    </row>
    <row r="68" spans="1:19" s="5" customFormat="1" ht="9.6" customHeight="1">
      <c r="A68" s="58"/>
      <c r="B68" s="59"/>
      <c r="C68" s="59"/>
      <c r="D68" s="59"/>
      <c r="E68" s="49" t="str">
        <f>UPPER(IF($D67="","",VLOOKUP($D67,'1D ELO (2)'!$A$7:$P$33,11)))</f>
        <v/>
      </c>
      <c r="F68" s="50" t="str">
        <f>UPPER(IF($D67="","",VLOOKUP($D67,'1D ELO (2)'!$A$7:$P$33,8)))</f>
        <v/>
      </c>
      <c r="G68" s="50" t="str">
        <f>IF($D67="","",VLOOKUP($D67,'1D ELO (2)'!$A$7:$P$33,9))</f>
        <v/>
      </c>
      <c r="H68" s="51"/>
      <c r="I68" s="50" t="str">
        <f>IF($D67="","",VLOOKUP($D67,'1D ELO (2)'!$A$7:$P$33,10))</f>
        <v/>
      </c>
      <c r="J68" s="60"/>
      <c r="K68" s="53"/>
      <c r="L68" s="54"/>
      <c r="M68" s="82"/>
      <c r="N68" s="83"/>
      <c r="O68" s="100" t="str">
        <f>UPPER(IF(OR(P113="a",P113="as"),O96,IF(OR(P113="b",P113="bs"),O128,)))</f>
        <v/>
      </c>
      <c r="P68" s="111"/>
      <c r="Q68" s="102"/>
      <c r="R68" s="99"/>
      <c r="S68" s="56"/>
    </row>
    <row r="69" spans="1:19" s="5" customFormat="1" ht="9.6" customHeight="1">
      <c r="A69" s="112"/>
      <c r="B69" s="113"/>
      <c r="C69" s="113"/>
      <c r="D69" s="114"/>
      <c r="E69" s="114"/>
      <c r="F69" s="115"/>
      <c r="G69" s="115"/>
      <c r="H69" s="116"/>
      <c r="I69" s="115"/>
      <c r="J69" s="117"/>
      <c r="K69" s="118"/>
      <c r="L69" s="119"/>
      <c r="M69" s="118"/>
      <c r="N69" s="119"/>
      <c r="O69" s="103" t="str">
        <f>UPPER(IF(OR(P113="a",P113="as"),O97,IF(OR(P113="b",P113="bs"),O129,)))</f>
        <v/>
      </c>
      <c r="P69" s="120"/>
      <c r="Q69" s="102"/>
      <c r="R69" s="99"/>
      <c r="S69" s="56"/>
    </row>
    <row r="70" spans="1:19" s="5" customFormat="1" ht="6" customHeight="1">
      <c r="A70" s="112"/>
      <c r="B70" s="113"/>
      <c r="C70" s="113"/>
      <c r="D70" s="114"/>
      <c r="E70" s="114"/>
      <c r="F70" s="115"/>
      <c r="G70" s="115"/>
      <c r="H70" s="116"/>
      <c r="I70" s="115"/>
      <c r="J70" s="117"/>
      <c r="K70" s="118"/>
      <c r="L70" s="119"/>
      <c r="M70" s="121"/>
      <c r="N70" s="122"/>
      <c r="O70" s="123"/>
      <c r="P70" s="124"/>
      <c r="Q70" s="123"/>
      <c r="R70" s="124"/>
      <c r="S70" s="56"/>
    </row>
    <row r="71" spans="1:19" s="6" customFormat="1" ht="10.5" customHeight="1">
      <c r="A71" s="125" t="s">
        <v>112</v>
      </c>
      <c r="B71" s="126"/>
      <c r="C71" s="127"/>
      <c r="D71" s="128" t="s">
        <v>140</v>
      </c>
      <c r="E71" s="128"/>
      <c r="F71" s="129" t="s">
        <v>349</v>
      </c>
      <c r="G71" s="128" t="s">
        <v>140</v>
      </c>
      <c r="H71" s="129" t="s">
        <v>349</v>
      </c>
      <c r="I71" s="130"/>
      <c r="J71" s="129" t="s">
        <v>140</v>
      </c>
      <c r="K71" s="129" t="s">
        <v>350</v>
      </c>
      <c r="L71" s="131"/>
      <c r="M71" s="129" t="s">
        <v>351</v>
      </c>
      <c r="N71" s="132"/>
      <c r="O71" s="133" t="s">
        <v>352</v>
      </c>
      <c r="P71" s="133"/>
      <c r="Q71" s="134"/>
      <c r="R71" s="135"/>
    </row>
    <row r="72" spans="1:19" s="6" customFormat="1" ht="9" customHeight="1">
      <c r="A72" s="136" t="s">
        <v>362</v>
      </c>
      <c r="B72" s="137"/>
      <c r="C72" s="138"/>
      <c r="D72" s="139">
        <v>1</v>
      </c>
      <c r="E72" s="139"/>
      <c r="F72" s="140">
        <f>IF(D72&gt;$R$79,,UPPER(VLOOKUP(D72,'1D ELO (2)'!$A$7:$L$23,2)))</f>
        <v>0</v>
      </c>
      <c r="G72" s="141">
        <v>5</v>
      </c>
      <c r="H72" s="140">
        <f>IF(G72&gt;$R$79,,UPPER(VLOOKUP(G72,'1D ELO (2)'!$A$7:$L$23,2)))</f>
        <v>0</v>
      </c>
      <c r="I72" s="142"/>
      <c r="J72" s="143" t="s">
        <v>146</v>
      </c>
      <c r="K72" s="137"/>
      <c r="L72" s="144"/>
      <c r="M72" s="137"/>
      <c r="N72" s="145"/>
      <c r="O72" s="146" t="s">
        <v>363</v>
      </c>
      <c r="P72" s="147"/>
      <c r="Q72" s="147"/>
      <c r="R72" s="148"/>
    </row>
    <row r="73" spans="1:19" s="6" customFormat="1" ht="9" customHeight="1">
      <c r="A73" s="149" t="s">
        <v>148</v>
      </c>
      <c r="B73" s="150"/>
      <c r="C73" s="151"/>
      <c r="D73" s="139"/>
      <c r="E73" s="139"/>
      <c r="F73" s="140">
        <f>IF(D72&gt;$R$79,,UPPER(VLOOKUP(D72,'1D ELO (2)'!$A$7:$L$23,8)))</f>
        <v>0</v>
      </c>
      <c r="G73" s="141"/>
      <c r="H73" s="140">
        <f>IF(G72&gt;$R$79,,UPPER(VLOOKUP(G72,'1D ELO (2)'!$A$7:$L$23,8)))</f>
        <v>0</v>
      </c>
      <c r="I73" s="142"/>
      <c r="J73" s="143"/>
      <c r="K73" s="140">
        <f>IF(J72&gt;$R$79,,UPPER(VLOOKUP(J72,'1D ELO (2)'!$A$7:$L$23,8)))</f>
        <v>0</v>
      </c>
      <c r="L73" s="144"/>
      <c r="M73" s="137"/>
      <c r="N73" s="145"/>
      <c r="O73" s="150"/>
      <c r="P73" s="152"/>
      <c r="Q73" s="150"/>
      <c r="R73" s="153"/>
    </row>
    <row r="74" spans="1:19" s="6" customFormat="1" ht="9" customHeight="1">
      <c r="A74" s="154"/>
      <c r="B74" s="155"/>
      <c r="C74" s="156"/>
      <c r="D74" s="139">
        <v>2</v>
      </c>
      <c r="E74" s="139"/>
      <c r="F74" s="140">
        <f>IF(D74&gt;$R$79,,UPPER(VLOOKUP(D74,'1D ELO (2)'!$A$7:$L$23,2)))</f>
        <v>0</v>
      </c>
      <c r="G74" s="141">
        <v>6</v>
      </c>
      <c r="H74" s="140">
        <f>IF(G74&gt;$R$79,,UPPER(VLOOKUP(G74,'1D ELO (2)'!$A$7:$L$23,2)))</f>
        <v>0</v>
      </c>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(2)'!$A$7:$L$23,8)))</f>
        <v>0</v>
      </c>
      <c r="G75" s="141"/>
      <c r="H75" s="140">
        <f>IF(G74&gt;$R$79,,UPPER(VLOOKUP(G74,'1D ELO (2)'!$A$7:$L$23,8)))</f>
        <v>0</v>
      </c>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(2)'!$A$7:$L$23,2)))</f>
        <v>0</v>
      </c>
      <c r="G76" s="141">
        <v>7</v>
      </c>
      <c r="H76" s="140">
        <f>IF(G76&gt;$R$79,,UPPER(VLOOKUP(G76,'1D ELO (2)'!$A$7:$L$23,2)))</f>
        <v>0</v>
      </c>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(2)'!$A$7:$L$23,8)))</f>
        <v>0</v>
      </c>
      <c r="G77" s="141"/>
      <c r="H77" s="140">
        <f>IF(G76&gt;$R$79,,UPPER(VLOOKUP(G76,'1D ELO (2)'!$A$7:$L$23,8)))</f>
        <v>0</v>
      </c>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(2)'!$A$7:$L$23,2)))</f>
        <v>0</v>
      </c>
      <c r="G78" s="141">
        <v>8</v>
      </c>
      <c r="H78" s="140">
        <f>IF(G78&gt;$R$79,,UPPER(VLOOKUP(G78,'1D ELO (2)'!$A$7:$L$23,2)))</f>
        <v>0</v>
      </c>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(2)'!$A$7:$L$23,8)))</f>
        <v>0</v>
      </c>
      <c r="G79" s="170"/>
      <c r="H79" s="171">
        <f>IF(G78&gt;$R$79,,UPPER(VLOOKUP(G78,'1D ELO (2)'!$A$7:$L$23,8)))</f>
        <v>0</v>
      </c>
      <c r="I79" s="172"/>
      <c r="J79" s="173"/>
      <c r="K79" s="150"/>
      <c r="L79" s="152"/>
      <c r="M79" s="150"/>
      <c r="N79" s="153"/>
      <c r="O79" s="150">
        <f>R4</f>
        <v>0</v>
      </c>
      <c r="P79" s="152"/>
      <c r="Q79" s="150"/>
      <c r="R79" s="174">
        <f>'1D ELO (2)'!$P$5</f>
        <v>0</v>
      </c>
    </row>
    <row r="80" spans="1:19" s="2" customFormat="1" ht="9.6">
      <c r="A80" s="36"/>
      <c r="B80" s="37" t="s">
        <v>164</v>
      </c>
      <c r="C80" s="37" t="s">
        <v>357</v>
      </c>
      <c r="D80" s="37" t="s">
        <v>358</v>
      </c>
      <c r="E80" s="37" t="s">
        <v>111</v>
      </c>
      <c r="F80" s="38" t="s">
        <v>167</v>
      </c>
      <c r="G80" s="38" t="s">
        <v>114</v>
      </c>
      <c r="H80" s="38"/>
      <c r="I80" s="38" t="s">
        <v>115</v>
      </c>
      <c r="J80" s="38"/>
      <c r="K80" s="37" t="s">
        <v>168</v>
      </c>
      <c r="L80" s="39"/>
      <c r="M80" s="37" t="s">
        <v>273</v>
      </c>
      <c r="N80" s="39"/>
      <c r="O80" s="37" t="s">
        <v>359</v>
      </c>
      <c r="P80" s="39"/>
      <c r="Q80" s="37" t="s">
        <v>360</v>
      </c>
      <c r="R80" s="40"/>
    </row>
    <row r="81" spans="1:21" s="2" customFormat="1" ht="3.75" customHeight="1">
      <c r="A81" s="175"/>
      <c r="B81" s="176"/>
      <c r="C81" s="176"/>
      <c r="D81" s="176"/>
      <c r="E81" s="176"/>
      <c r="F81" s="177"/>
      <c r="G81" s="177"/>
      <c r="H81" s="5"/>
      <c r="I81" s="177"/>
      <c r="J81" s="178"/>
      <c r="K81" s="176"/>
      <c r="L81" s="178"/>
      <c r="M81" s="176"/>
      <c r="N81" s="178"/>
      <c r="O81" s="176"/>
      <c r="P81" s="178"/>
      <c r="Q81" s="176"/>
      <c r="R81" s="179"/>
    </row>
    <row r="82" spans="1:21" s="5" customFormat="1" ht="10.5" customHeight="1">
      <c r="A82" s="46">
        <v>17</v>
      </c>
      <c r="B82" s="47" t="str">
        <f>IF($D82="","",VLOOKUP($D82,'1D ELO (2)'!$A$7:$P$39,14))</f>
        <v/>
      </c>
      <c r="C82" s="47" t="str">
        <f>IF($D82="","",VLOOKUP($D82,'1D ELO (2)'!$A$7:$P$39,15))</f>
        <v/>
      </c>
      <c r="D82" s="48"/>
      <c r="E82" s="92" t="str">
        <f>UPPER(IF($D82="","",VLOOKUP($D82,'1D ELO (2)'!$A$7:$P$39,5)))</f>
        <v/>
      </c>
      <c r="F82" s="93" t="str">
        <f>UPPER(IF($D82="","",VLOOKUP($D82,'1D ELO (2)'!$A$7:$P$39,2)))</f>
        <v/>
      </c>
      <c r="G82" s="93" t="str">
        <f>IF($D82="","",VLOOKUP($D82,'1D ELO (2)'!$A$7:$P$39,3))</f>
        <v/>
      </c>
      <c r="H82" s="94"/>
      <c r="I82" s="93" t="str">
        <f>IF($D82="","",VLOOKUP($D82,'1D ELO (2)'!$A$7:$P$39,4))</f>
        <v/>
      </c>
      <c r="J82" s="52"/>
      <c r="K82" s="53"/>
      <c r="L82" s="54"/>
      <c r="M82" s="53"/>
      <c r="N82" s="54"/>
      <c r="O82" s="53"/>
      <c r="P82" s="54"/>
      <c r="Q82" s="53"/>
      <c r="R82" s="55" t="s">
        <v>364</v>
      </c>
      <c r="S82" s="56"/>
      <c r="U82" s="57" t="e">
        <f>#REF!</f>
        <v>#REF!</v>
      </c>
    </row>
    <row r="83" spans="1:21" s="5" customFormat="1" ht="9.6" customHeight="1">
      <c r="A83" s="58"/>
      <c r="B83" s="59"/>
      <c r="C83" s="59"/>
      <c r="D83" s="59"/>
      <c r="E83" s="92" t="str">
        <f>UPPER(IF($D82="","",VLOOKUP($D82,'1D ELO (2)'!$A$7:$P$33,11)))</f>
        <v/>
      </c>
      <c r="F83" s="93" t="str">
        <f>UPPER(IF($D82="","",VLOOKUP($D82,'1D ELO (2)'!$A$7:$P$33,8)))</f>
        <v/>
      </c>
      <c r="G83" s="93" t="str">
        <f>IF($D82="","",VLOOKUP($D82,'1D ELO (2)'!$A$7:$P$33,9))</f>
        <v/>
      </c>
      <c r="H83" s="94"/>
      <c r="I83" s="93" t="str">
        <f>IF($D82="","",VLOOKUP($D82,'1D ELO (2)'!$A$7:$P$33,10))</f>
        <v/>
      </c>
      <c r="J83" s="60"/>
      <c r="K83" s="61" t="str">
        <f>IF(J83="a",F82,IF(J83="b",F84,""))</f>
        <v/>
      </c>
      <c r="L83" s="54"/>
      <c r="M83" s="53"/>
      <c r="N83" s="54"/>
      <c r="O83" s="53"/>
      <c r="P83" s="54"/>
      <c r="Q83" s="53"/>
      <c r="R83" s="62"/>
      <c r="S83" s="56"/>
      <c r="U83" s="63" t="e">
        <f>#REF!</f>
        <v>#REF!</v>
      </c>
    </row>
    <row r="84" spans="1:21" s="5" customFormat="1" ht="9.6" customHeight="1">
      <c r="A84" s="58"/>
      <c r="B84" s="64"/>
      <c r="C84" s="64"/>
      <c r="D84" s="64"/>
      <c r="E84" s="65"/>
      <c r="F84" s="66"/>
      <c r="G84" s="66"/>
      <c r="I84" s="66"/>
      <c r="J84" s="67"/>
      <c r="K84" s="68" t="str">
        <f>UPPER(IF(OR(J85="a",J85="as"),F82,IF(OR(J85="b",J85="bs"),F86,)))</f>
        <v/>
      </c>
      <c r="L84" s="69"/>
      <c r="M84" s="53"/>
      <c r="N84" s="54"/>
      <c r="O84" s="53"/>
      <c r="P84" s="54"/>
      <c r="Q84" s="53"/>
      <c r="R84" s="62"/>
      <c r="S84" s="56"/>
      <c r="U84" s="63" t="e">
        <f>#REF!</f>
        <v>#REF!</v>
      </c>
    </row>
    <row r="85" spans="1:21" s="5" customFormat="1" ht="9.6" customHeight="1">
      <c r="A85" s="58"/>
      <c r="B85" s="64"/>
      <c r="C85" s="64"/>
      <c r="D85" s="64"/>
      <c r="E85" s="70"/>
      <c r="F85" s="66"/>
      <c r="G85" s="66"/>
      <c r="H85" s="71"/>
      <c r="I85" s="72" t="s">
        <v>173</v>
      </c>
      <c r="J85" s="73"/>
      <c r="K85" s="74" t="str">
        <f>UPPER(IF(OR(J85="a",J85="as"),F83,IF(OR(J85="b",J85="bs"),F87,)))</f>
        <v/>
      </c>
      <c r="L85" s="75"/>
      <c r="M85" s="53"/>
      <c r="N85" s="54"/>
      <c r="O85" s="53"/>
      <c r="P85" s="54"/>
      <c r="Q85" s="53"/>
      <c r="R85" s="62"/>
      <c r="S85" s="56"/>
      <c r="U85" s="63" t="e">
        <f>#REF!</f>
        <v>#REF!</v>
      </c>
    </row>
    <row r="86" spans="1:21" s="5" customFormat="1" ht="9.6" customHeight="1">
      <c r="A86" s="58">
        <v>18</v>
      </c>
      <c r="B86" s="47" t="str">
        <f>IF($D86="","",VLOOKUP($D86,'1D ELO (2)'!$A$7:$P$39,14))</f>
        <v/>
      </c>
      <c r="C86" s="47" t="str">
        <f>IF($D86="","",VLOOKUP($D86,'1D ELO (2)'!$A$7:$P$39,15))</f>
        <v/>
      </c>
      <c r="D86" s="48"/>
      <c r="E86" s="76" t="str">
        <f>UPPER(IF($D86="","",VLOOKUP($D86,'1D ELO (2)'!$A$7:$P$39,5)))</f>
        <v/>
      </c>
      <c r="F86" s="77" t="str">
        <f>UPPER(IF($D86="","",VLOOKUP($D86,'1D ELO (2)'!$A$7:$P$39,2)))</f>
        <v/>
      </c>
      <c r="G86" s="77" t="str">
        <f>IF($D86="","",VLOOKUP($D86,'1D ELO (2)'!$A$7:$P$39,3))</f>
        <v/>
      </c>
      <c r="H86" s="78"/>
      <c r="I86" s="77" t="str">
        <f>IF($D86="","",VLOOKUP($D86,'1D ELO (2)'!$A$7:$P$39,4))</f>
        <v/>
      </c>
      <c r="J86" s="79"/>
      <c r="K86" s="53"/>
      <c r="L86" s="80"/>
      <c r="M86" s="81"/>
      <c r="N86" s="69"/>
      <c r="O86" s="53"/>
      <c r="P86" s="54"/>
      <c r="Q86" s="53"/>
      <c r="R86" s="62"/>
      <c r="S86" s="56"/>
      <c r="U86" s="63" t="e">
        <f>#REF!</f>
        <v>#REF!</v>
      </c>
    </row>
    <row r="87" spans="1:21" s="5" customFormat="1" ht="9.6" customHeight="1">
      <c r="A87" s="58"/>
      <c r="B87" s="59"/>
      <c r="C87" s="59"/>
      <c r="D87" s="59"/>
      <c r="E87" s="76" t="str">
        <f>UPPER(IF($D86="","",VLOOKUP($D86,'1D ELO (2)'!$A$7:$P$33,11)))</f>
        <v/>
      </c>
      <c r="F87" s="77" t="str">
        <f>UPPER(IF($D86="","",VLOOKUP($D86,'1D ELO (2)'!$A$7:$P$33,8)))</f>
        <v/>
      </c>
      <c r="G87" s="77" t="str">
        <f>IF($D86="","",VLOOKUP($D86,'1D ELO (2)'!$A$7:$P$33,9))</f>
        <v/>
      </c>
      <c r="H87" s="78"/>
      <c r="I87" s="77" t="str">
        <f>IF($D86="","",VLOOKUP($D86,'1D ELO (2)'!$A$7:$P$33,10))</f>
        <v/>
      </c>
      <c r="J87" s="60"/>
      <c r="K87" s="53"/>
      <c r="L87" s="80"/>
      <c r="M87" s="82"/>
      <c r="N87" s="83"/>
      <c r="O87" s="53"/>
      <c r="P87" s="54"/>
      <c r="Q87" s="53"/>
      <c r="R87" s="62"/>
      <c r="S87" s="56"/>
      <c r="U87" s="63" t="e">
        <f>#REF!</f>
        <v>#REF!</v>
      </c>
    </row>
    <row r="88" spans="1:21" s="5" customFormat="1" ht="9.6" customHeight="1">
      <c r="A88" s="58"/>
      <c r="B88" s="64"/>
      <c r="C88" s="64"/>
      <c r="D88" s="84"/>
      <c r="E88" s="85"/>
      <c r="F88" s="66"/>
      <c r="G88" s="66"/>
      <c r="H88" s="71"/>
      <c r="I88" s="66"/>
      <c r="J88" s="86"/>
      <c r="K88" s="53"/>
      <c r="L88" s="67"/>
      <c r="M88" s="68" t="str">
        <f>UPPER(IF(OR(L89="a",L89="as"),K84,IF(OR(L89="b",L89="bs"),K92,)))</f>
        <v/>
      </c>
      <c r="N88" s="54"/>
      <c r="O88" s="53"/>
      <c r="P88" s="54"/>
      <c r="Q88" s="53"/>
      <c r="R88" s="62"/>
      <c r="S88" s="56"/>
      <c r="U88" s="63" t="e">
        <f>#REF!</f>
        <v>#REF!</v>
      </c>
    </row>
    <row r="89" spans="1:21" s="5" customFormat="1" ht="9.6" customHeight="1">
      <c r="A89" s="58"/>
      <c r="B89" s="64"/>
      <c r="C89" s="64"/>
      <c r="D89" s="84"/>
      <c r="E89" s="85"/>
      <c r="F89" s="66"/>
      <c r="G89" s="66"/>
      <c r="H89" s="71"/>
      <c r="I89" s="66"/>
      <c r="J89" s="86"/>
      <c r="K89" s="87" t="s">
        <v>173</v>
      </c>
      <c r="L89" s="73"/>
      <c r="M89" s="74" t="str">
        <f>UPPER(IF(OR(L89="a",L89="as"),K85,IF(OR(L89="b",L89="bs"),K93,)))</f>
        <v/>
      </c>
      <c r="N89" s="75"/>
      <c r="O89" s="53"/>
      <c r="P89" s="54"/>
      <c r="Q89" s="53"/>
      <c r="R89" s="62"/>
      <c r="S89" s="56"/>
      <c r="U89" s="63" t="e">
        <f>#REF!</f>
        <v>#REF!</v>
      </c>
    </row>
    <row r="90" spans="1:21" s="5" customFormat="1" ht="9.6" customHeight="1">
      <c r="A90" s="88">
        <v>19</v>
      </c>
      <c r="B90" s="47" t="str">
        <f>IF($D90="","",VLOOKUP($D90,'1D ELO (2)'!$A$7:$P$39,14))</f>
        <v/>
      </c>
      <c r="C90" s="47" t="str">
        <f>IF($D90="","",VLOOKUP($D90,'1D ELO (2)'!$A$7:$P$39,15))</f>
        <v/>
      </c>
      <c r="D90" s="48"/>
      <c r="E90" s="76" t="str">
        <f>UPPER(IF($D90="","",VLOOKUP($D90,'1D ELO (2)'!$A$7:$P$39,5)))</f>
        <v/>
      </c>
      <c r="F90" s="77" t="str">
        <f>UPPER(IF($D90="","",VLOOKUP($D90,'1D ELO (2)'!$A$7:$P$39,2)))</f>
        <v/>
      </c>
      <c r="G90" s="77" t="str">
        <f>IF($D90="","",VLOOKUP($D90,'1D ELO (2)'!$A$7:$P$39,3))</f>
        <v/>
      </c>
      <c r="H90" s="78"/>
      <c r="I90" s="77" t="str">
        <f>IF($D90="","",VLOOKUP($D90,'1D ELO (2)'!$A$7:$P$39,4))</f>
        <v/>
      </c>
      <c r="J90" s="52"/>
      <c r="K90" s="53"/>
      <c r="L90" s="80"/>
      <c r="M90" s="53"/>
      <c r="N90" s="80"/>
      <c r="O90" s="81"/>
      <c r="P90" s="54"/>
      <c r="Q90" s="53"/>
      <c r="R90" s="62"/>
      <c r="S90" s="56"/>
      <c r="U90" s="63" t="e">
        <f>#REF!</f>
        <v>#REF!</v>
      </c>
    </row>
    <row r="91" spans="1:21" s="5" customFormat="1" ht="9.6" customHeight="1">
      <c r="A91" s="58"/>
      <c r="B91" s="59"/>
      <c r="C91" s="59"/>
      <c r="D91" s="59"/>
      <c r="E91" s="76" t="str">
        <f>UPPER(IF($D90="","",VLOOKUP($D90,'1D ELO (2)'!$A$7:$P$33,11)))</f>
        <v/>
      </c>
      <c r="F91" s="77" t="str">
        <f>UPPER(IF($D90="","",VLOOKUP($D90,'1D ELO (2)'!$A$7:$P$33,8)))</f>
        <v/>
      </c>
      <c r="G91" s="77" t="str">
        <f>IF($D90="","",VLOOKUP($D90,'1D ELO (2)'!$A$7:$P$33,9))</f>
        <v/>
      </c>
      <c r="H91" s="78"/>
      <c r="I91" s="77" t="str">
        <f>IF($D90="","",VLOOKUP($D90,'1D ELO (2)'!$A$7:$P$33,10))</f>
        <v/>
      </c>
      <c r="J91" s="60"/>
      <c r="K91" s="61" t="str">
        <f>IF(J91="a",F90,IF(J91="b",F92,""))</f>
        <v/>
      </c>
      <c r="L91" s="80"/>
      <c r="M91" s="53"/>
      <c r="N91" s="80"/>
      <c r="O91" s="53"/>
      <c r="P91" s="54"/>
      <c r="Q91" s="53"/>
      <c r="R91" s="62"/>
      <c r="S91" s="56"/>
      <c r="U91" s="89" t="e">
        <f>#REF!</f>
        <v>#REF!</v>
      </c>
    </row>
    <row r="92" spans="1:21" s="5" customFormat="1" ht="9.6" customHeight="1">
      <c r="A92" s="58"/>
      <c r="B92" s="64"/>
      <c r="C92" s="64"/>
      <c r="D92" s="84"/>
      <c r="E92" s="85"/>
      <c r="F92" s="66"/>
      <c r="G92" s="66"/>
      <c r="H92" s="71"/>
      <c r="I92" s="66"/>
      <c r="J92" s="67"/>
      <c r="K92" s="68" t="str">
        <f>UPPER(IF(OR(J93="a",J93="as"),F90,IF(OR(J93="b",J93="bs"),F94,)))</f>
        <v/>
      </c>
      <c r="L92" s="90"/>
      <c r="M92" s="53"/>
      <c r="N92" s="80"/>
      <c r="O92" s="53"/>
      <c r="P92" s="54"/>
      <c r="Q92" s="53"/>
      <c r="R92" s="62"/>
      <c r="S92" s="56"/>
    </row>
    <row r="93" spans="1:21" s="5" customFormat="1" ht="9.6" customHeight="1">
      <c r="A93" s="58"/>
      <c r="B93" s="64"/>
      <c r="C93" s="64"/>
      <c r="D93" s="84"/>
      <c r="E93" s="85"/>
      <c r="F93" s="66"/>
      <c r="G93" s="66"/>
      <c r="H93" s="71"/>
      <c r="I93" s="72" t="s">
        <v>173</v>
      </c>
      <c r="J93" s="73"/>
      <c r="K93" s="74" t="str">
        <f>UPPER(IF(OR(J93="a",J93="as"),F91,IF(OR(J93="b",J93="bs"),F95,)))</f>
        <v/>
      </c>
      <c r="L93" s="60"/>
      <c r="M93" s="53"/>
      <c r="N93" s="80"/>
      <c r="O93" s="53"/>
      <c r="P93" s="54"/>
      <c r="Q93" s="53"/>
      <c r="R93" s="62"/>
      <c r="S93" s="56"/>
    </row>
    <row r="94" spans="1:21" s="5" customFormat="1" ht="9.6" customHeight="1">
      <c r="A94" s="58">
        <v>20</v>
      </c>
      <c r="B94" s="47" t="str">
        <f>IF($D94="","",VLOOKUP($D94,'1D ELO (2)'!$A$7:$P$39,14))</f>
        <v/>
      </c>
      <c r="C94" s="47" t="str">
        <f>IF($D94="","",VLOOKUP($D94,'1D ELO (2)'!$A$7:$P$39,15))</f>
        <v/>
      </c>
      <c r="D94" s="48"/>
      <c r="E94" s="76" t="str">
        <f>UPPER(IF($D94="","",VLOOKUP($D94,'1D ELO (2)'!$A$7:$P$39,5)))</f>
        <v/>
      </c>
      <c r="F94" s="77" t="str">
        <f>UPPER(IF($D94="","",VLOOKUP($D94,'1D ELO (2)'!$A$7:$P$39,2)))</f>
        <v/>
      </c>
      <c r="G94" s="77" t="str">
        <f>IF($D94="","",VLOOKUP($D94,'1D ELO (2)'!$A$7:$P$39,3))</f>
        <v/>
      </c>
      <c r="H94" s="78"/>
      <c r="I94" s="77" t="str">
        <f>IF($D94="","",VLOOKUP($D94,'1D ELO (2)'!$A$7:$P$39,4))</f>
        <v/>
      </c>
      <c r="J94" s="79"/>
      <c r="K94" s="53"/>
      <c r="L94" s="54"/>
      <c r="M94" s="81"/>
      <c r="N94" s="90"/>
      <c r="O94" s="53"/>
      <c r="P94" s="54"/>
      <c r="Q94" s="53"/>
      <c r="R94" s="62"/>
      <c r="S94" s="56"/>
    </row>
    <row r="95" spans="1:21" s="5" customFormat="1" ht="9.6" customHeight="1">
      <c r="A95" s="58"/>
      <c r="B95" s="59"/>
      <c r="C95" s="59"/>
      <c r="D95" s="59"/>
      <c r="E95" s="76" t="str">
        <f>UPPER(IF($D94="","",VLOOKUP($D94,'1D ELO (2)'!$A$7:$P$33,11)))</f>
        <v/>
      </c>
      <c r="F95" s="77" t="str">
        <f>UPPER(IF($D94="","",VLOOKUP($D94,'1D ELO (2)'!$A$7:$P$33,8)))</f>
        <v/>
      </c>
      <c r="G95" s="77" t="str">
        <f>IF($D94="","",VLOOKUP($D94,'1D ELO (2)'!$A$7:$P$33,9))</f>
        <v/>
      </c>
      <c r="H95" s="78"/>
      <c r="I95" s="77" t="str">
        <f>IF($D94="","",VLOOKUP($D94,'1D ELO (2)'!$A$7:$P$33,10))</f>
        <v/>
      </c>
      <c r="J95" s="60"/>
      <c r="K95" s="53"/>
      <c r="L95" s="54"/>
      <c r="M95" s="82"/>
      <c r="N95" s="91"/>
      <c r="O95" s="53"/>
      <c r="P95" s="54"/>
      <c r="Q95" s="53"/>
      <c r="R95" s="62"/>
      <c r="S95" s="56"/>
    </row>
    <row r="96" spans="1:21" s="5" customFormat="1" ht="9.6" customHeight="1">
      <c r="A96" s="58"/>
      <c r="B96" s="64"/>
      <c r="C96" s="64"/>
      <c r="D96" s="64"/>
      <c r="E96" s="70"/>
      <c r="F96" s="66"/>
      <c r="G96" s="66"/>
      <c r="H96" s="71"/>
      <c r="I96" s="66"/>
      <c r="J96" s="86"/>
      <c r="K96" s="53"/>
      <c r="L96" s="54"/>
      <c r="M96" s="53"/>
      <c r="N96" s="67"/>
      <c r="O96" s="68" t="str">
        <f>UPPER(IF(OR(N97="a",N97="as"),M88,IF(OR(N97="b",N97="bs"),M104,)))</f>
        <v/>
      </c>
      <c r="P96" s="54"/>
      <c r="Q96" s="53"/>
      <c r="R96" s="62"/>
      <c r="S96" s="56"/>
    </row>
    <row r="97" spans="1:19" s="5" customFormat="1" ht="9.6" customHeight="1">
      <c r="A97" s="58"/>
      <c r="B97" s="64"/>
      <c r="C97" s="64"/>
      <c r="D97" s="64"/>
      <c r="E97" s="70"/>
      <c r="F97" s="66"/>
      <c r="G97" s="66"/>
      <c r="H97" s="71"/>
      <c r="I97" s="66"/>
      <c r="J97" s="86"/>
      <c r="K97" s="53"/>
      <c r="L97" s="54"/>
      <c r="M97" s="87" t="s">
        <v>173</v>
      </c>
      <c r="N97" s="73"/>
      <c r="O97" s="74" t="str">
        <f>UPPER(IF(OR(N97="a",N97="as"),M89,IF(OR(N97="b",N97="bs"),M105,)))</f>
        <v/>
      </c>
      <c r="P97" s="75"/>
      <c r="Q97" s="53"/>
      <c r="R97" s="62"/>
      <c r="S97" s="56"/>
    </row>
    <row r="98" spans="1:19" s="5" customFormat="1" ht="9.6" customHeight="1">
      <c r="A98" s="58">
        <v>21</v>
      </c>
      <c r="B98" s="47" t="str">
        <f>IF($D98="","",VLOOKUP($D98,'1D ELO (2)'!$A$7:$P$39,14))</f>
        <v/>
      </c>
      <c r="C98" s="47" t="str">
        <f>IF($D98="","",VLOOKUP($D98,'1D ELO (2)'!$A$7:$P$39,15))</f>
        <v/>
      </c>
      <c r="D98" s="48"/>
      <c r="E98" s="76" t="str">
        <f>UPPER(IF($D98="","",VLOOKUP($D98,'1D ELO (2)'!$A$7:$P$39,5)))</f>
        <v/>
      </c>
      <c r="F98" s="77" t="str">
        <f>UPPER(IF($D98="","",VLOOKUP($D98,'1D ELO (2)'!$A$7:$P$39,2)))</f>
        <v/>
      </c>
      <c r="G98" s="77" t="str">
        <f>IF($D98="","",VLOOKUP($D98,'1D ELO (2)'!$A$7:$P$39,3))</f>
        <v/>
      </c>
      <c r="H98" s="78"/>
      <c r="I98" s="77" t="str">
        <f>IF($D98="","",VLOOKUP($D98,'1D ELO (2)'!$A$7:$P$39,4))</f>
        <v/>
      </c>
      <c r="J98" s="52"/>
      <c r="K98" s="53"/>
      <c r="L98" s="54"/>
      <c r="M98" s="53"/>
      <c r="N98" s="80"/>
      <c r="O98" s="53"/>
      <c r="P98" s="80"/>
      <c r="Q98" s="53"/>
      <c r="R98" s="62"/>
      <c r="S98" s="56"/>
    </row>
    <row r="99" spans="1:19" s="5" customFormat="1" ht="9.6" customHeight="1">
      <c r="A99" s="58"/>
      <c r="B99" s="59"/>
      <c r="C99" s="59"/>
      <c r="D99" s="59"/>
      <c r="E99" s="76" t="str">
        <f>UPPER(IF($D98="","",VLOOKUP($D98,'1D ELO (2)'!$A$7:$P$33,11)))</f>
        <v/>
      </c>
      <c r="F99" s="77" t="str">
        <f>UPPER(IF($D98="","",VLOOKUP($D98,'1D ELO (2)'!$A$7:$P$33,8)))</f>
        <v/>
      </c>
      <c r="G99" s="77" t="str">
        <f>IF($D98="","",VLOOKUP($D98,'1D ELO (2)'!$A$7:$P$33,9))</f>
        <v/>
      </c>
      <c r="H99" s="78"/>
      <c r="I99" s="77" t="str">
        <f>IF($D98="","",VLOOKUP($D98,'1D ELO (2)'!$A$7:$P$33,10))</f>
        <v/>
      </c>
      <c r="J99" s="60"/>
      <c r="K99" s="61" t="str">
        <f>IF(J99="a",F98,IF(J99="b",F100,""))</f>
        <v/>
      </c>
      <c r="L99" s="54"/>
      <c r="M99" s="53"/>
      <c r="N99" s="80"/>
      <c r="O99" s="53"/>
      <c r="P99" s="80"/>
      <c r="Q99" s="53"/>
      <c r="R99" s="62"/>
      <c r="S99" s="56"/>
    </row>
    <row r="100" spans="1:19" s="5" customFormat="1" ht="9.6" customHeight="1">
      <c r="A100" s="58"/>
      <c r="B100" s="64"/>
      <c r="C100" s="64"/>
      <c r="D100" s="64"/>
      <c r="E100" s="70"/>
      <c r="F100" s="66"/>
      <c r="G100" s="66"/>
      <c r="H100" s="71"/>
      <c r="I100" s="66"/>
      <c r="J100" s="67"/>
      <c r="K100" s="68" t="str">
        <f>UPPER(IF(OR(J101="a",J101="as"),F98,IF(OR(J101="b",J101="bs"),F102,)))</f>
        <v/>
      </c>
      <c r="L100" s="69"/>
      <c r="M100" s="53"/>
      <c r="N100" s="80"/>
      <c r="O100" s="53"/>
      <c r="P100" s="80"/>
      <c r="Q100" s="53"/>
      <c r="R100" s="62"/>
      <c r="S100" s="56"/>
    </row>
    <row r="101" spans="1:19" s="5" customFormat="1" ht="9.6" customHeight="1">
      <c r="A101" s="58"/>
      <c r="B101" s="64"/>
      <c r="C101" s="64"/>
      <c r="D101" s="64"/>
      <c r="E101" s="70"/>
      <c r="F101" s="66"/>
      <c r="G101" s="66"/>
      <c r="H101" s="71"/>
      <c r="I101" s="72" t="s">
        <v>173</v>
      </c>
      <c r="J101" s="73"/>
      <c r="K101" s="74" t="str">
        <f>UPPER(IF(OR(J101="a",J101="as"),F99,IF(OR(J101="b",J101="bs"),F103,)))</f>
        <v/>
      </c>
      <c r="L101" s="75"/>
      <c r="M101" s="53"/>
      <c r="N101" s="80"/>
      <c r="O101" s="53"/>
      <c r="P101" s="80"/>
      <c r="Q101" s="53"/>
      <c r="R101" s="62"/>
      <c r="S101" s="56"/>
    </row>
    <row r="102" spans="1:19" s="5" customFormat="1" ht="9.6" customHeight="1">
      <c r="A102" s="58">
        <v>22</v>
      </c>
      <c r="B102" s="47" t="str">
        <f>IF($D102="","",VLOOKUP($D102,'1D ELO (2)'!$A$7:$P$39,14))</f>
        <v/>
      </c>
      <c r="C102" s="47" t="str">
        <f>IF($D102="","",VLOOKUP($D102,'1D ELO (2)'!$A$7:$P$39,15))</f>
        <v/>
      </c>
      <c r="D102" s="48"/>
      <c r="E102" s="76" t="str">
        <f>UPPER(IF($D102="","",VLOOKUP($D102,'1D ELO (2)'!$A$7:$P$39,5)))</f>
        <v/>
      </c>
      <c r="F102" s="77" t="str">
        <f>UPPER(IF($D102="","",VLOOKUP($D102,'1D ELO (2)'!$A$7:$P$39,2)))</f>
        <v/>
      </c>
      <c r="G102" s="77" t="str">
        <f>IF($D102="","",VLOOKUP($D102,'1D ELO (2)'!$A$7:$P$39,3))</f>
        <v/>
      </c>
      <c r="H102" s="78"/>
      <c r="I102" s="77" t="str">
        <f>IF($D102="","",VLOOKUP($D102,'1D ELO (2)'!$A$7:$P$39,4))</f>
        <v/>
      </c>
      <c r="J102" s="79"/>
      <c r="K102" s="53"/>
      <c r="L102" s="80"/>
      <c r="M102" s="81"/>
      <c r="N102" s="90"/>
      <c r="O102" s="53"/>
      <c r="P102" s="80"/>
      <c r="Q102" s="53"/>
      <c r="R102" s="62"/>
      <c r="S102" s="56"/>
    </row>
    <row r="103" spans="1:19" s="5" customFormat="1" ht="9.6" customHeight="1">
      <c r="A103" s="58"/>
      <c r="B103" s="59"/>
      <c r="C103" s="59"/>
      <c r="D103" s="59"/>
      <c r="E103" s="76" t="str">
        <f>UPPER(IF($D102="","",VLOOKUP($D102,'1D ELO (2)'!$A$7:$P$33,11)))</f>
        <v/>
      </c>
      <c r="F103" s="77" t="str">
        <f>UPPER(IF($D102="","",VLOOKUP($D102,'1D ELO (2)'!$A$7:$P$33,8)))</f>
        <v/>
      </c>
      <c r="G103" s="77" t="str">
        <f>IF($D102="","",VLOOKUP($D102,'1D ELO (2)'!$A$7:$P$33,9))</f>
        <v/>
      </c>
      <c r="H103" s="78"/>
      <c r="I103" s="77" t="str">
        <f>IF($D102="","",VLOOKUP($D102,'1D ELO (2)'!$A$7:$P$33,10))</f>
        <v/>
      </c>
      <c r="J103" s="60"/>
      <c r="K103" s="53"/>
      <c r="L103" s="80"/>
      <c r="M103" s="82"/>
      <c r="N103" s="91"/>
      <c r="O103" s="53"/>
      <c r="P103" s="80"/>
      <c r="Q103" s="53"/>
      <c r="R103" s="62"/>
      <c r="S103" s="56"/>
    </row>
    <row r="104" spans="1:19" s="5" customFormat="1" ht="9.6" customHeight="1">
      <c r="A104" s="58"/>
      <c r="B104" s="64"/>
      <c r="C104" s="64"/>
      <c r="D104" s="84"/>
      <c r="E104" s="85"/>
      <c r="F104" s="66"/>
      <c r="G104" s="66"/>
      <c r="H104" s="71"/>
      <c r="I104" s="66"/>
      <c r="J104" s="86"/>
      <c r="K104" s="53"/>
      <c r="L104" s="67"/>
      <c r="M104" s="68" t="str">
        <f>UPPER(IF(OR(L105="a",L105="as"),K100,IF(OR(L105="b",L105="bs"),K108,)))</f>
        <v/>
      </c>
      <c r="N104" s="80"/>
      <c r="O104" s="53"/>
      <c r="P104" s="80"/>
      <c r="Q104" s="53"/>
      <c r="R104" s="62"/>
      <c r="S104" s="56"/>
    </row>
    <row r="105" spans="1:19" s="5" customFormat="1" ht="9.6" customHeight="1">
      <c r="A105" s="58"/>
      <c r="B105" s="64"/>
      <c r="C105" s="64"/>
      <c r="D105" s="84"/>
      <c r="E105" s="85"/>
      <c r="F105" s="66"/>
      <c r="G105" s="66"/>
      <c r="H105" s="71"/>
      <c r="I105" s="66"/>
      <c r="J105" s="86"/>
      <c r="K105" s="87" t="s">
        <v>173</v>
      </c>
      <c r="L105" s="73"/>
      <c r="M105" s="74" t="str">
        <f>UPPER(IF(OR(L105="a",L105="as"),K101,IF(OR(L105="b",L105="bs"),K109,)))</f>
        <v/>
      </c>
      <c r="N105" s="60"/>
      <c r="O105" s="53"/>
      <c r="P105" s="80"/>
      <c r="Q105" s="53"/>
      <c r="R105" s="62"/>
      <c r="S105" s="56"/>
    </row>
    <row r="106" spans="1:19" s="5" customFormat="1" ht="9.6" customHeight="1">
      <c r="A106" s="88">
        <v>23</v>
      </c>
      <c r="B106" s="47" t="str">
        <f>IF($D106="","",VLOOKUP($D106,'1D ELO (2)'!$A$7:$P$39,14))</f>
        <v/>
      </c>
      <c r="C106" s="47" t="str">
        <f>IF($D106="","",VLOOKUP($D106,'1D ELO (2)'!$A$7:$P$39,15))</f>
        <v/>
      </c>
      <c r="D106" s="48"/>
      <c r="E106" s="76" t="str">
        <f>UPPER(IF($D106="","",VLOOKUP($D106,'1D ELO (2)'!$A$7:$P$39,5)))</f>
        <v/>
      </c>
      <c r="F106" s="77" t="str">
        <f>UPPER(IF($D106="","",VLOOKUP($D106,'1D ELO (2)'!$A$7:$P$39,2)))</f>
        <v/>
      </c>
      <c r="G106" s="77" t="str">
        <f>IF($D106="","",VLOOKUP($D106,'1D ELO (2)'!$A$7:$P$39,3))</f>
        <v/>
      </c>
      <c r="H106" s="78"/>
      <c r="I106" s="77" t="str">
        <f>IF($D106="","",VLOOKUP($D106,'1D ELO (2)'!$A$7:$P$39,4))</f>
        <v/>
      </c>
      <c r="J106" s="52"/>
      <c r="K106" s="53"/>
      <c r="L106" s="80"/>
      <c r="M106" s="53"/>
      <c r="N106" s="54"/>
      <c r="O106" s="81"/>
      <c r="P106" s="80"/>
      <c r="Q106" s="53"/>
      <c r="R106" s="62"/>
      <c r="S106" s="56"/>
    </row>
    <row r="107" spans="1:19" s="5" customFormat="1" ht="9.6" customHeight="1">
      <c r="A107" s="58"/>
      <c r="B107" s="59"/>
      <c r="C107" s="59"/>
      <c r="D107" s="59"/>
      <c r="E107" s="76" t="str">
        <f>UPPER(IF($D106="","",VLOOKUP($D106,'1D ELO (2)'!$A$7:$P$33,11)))</f>
        <v/>
      </c>
      <c r="F107" s="77" t="str">
        <f>UPPER(IF($D106="","",VLOOKUP($D106,'1D ELO (2)'!$A$7:$P$33,8)))</f>
        <v/>
      </c>
      <c r="G107" s="77" t="str">
        <f>IF($D106="","",VLOOKUP($D106,'1D ELO (2)'!$A$7:$P$33,9))</f>
        <v/>
      </c>
      <c r="H107" s="78"/>
      <c r="I107" s="77" t="str">
        <f>IF($D106="","",VLOOKUP($D106,'1D ELO (2)'!$A$7:$P$33,10))</f>
        <v/>
      </c>
      <c r="J107" s="60"/>
      <c r="K107" s="61" t="str">
        <f>IF(J107="a",F106,IF(J107="b",F108,""))</f>
        <v/>
      </c>
      <c r="L107" s="80"/>
      <c r="M107" s="53"/>
      <c r="N107" s="54"/>
      <c r="O107" s="53"/>
      <c r="P107" s="80"/>
      <c r="Q107" s="53"/>
      <c r="R107" s="62"/>
      <c r="S107" s="56"/>
    </row>
    <row r="108" spans="1:19" s="5" customFormat="1" ht="9.6" customHeight="1">
      <c r="A108" s="58"/>
      <c r="B108" s="64"/>
      <c r="C108" s="64"/>
      <c r="D108" s="84"/>
      <c r="E108" s="85"/>
      <c r="F108" s="66"/>
      <c r="G108" s="66"/>
      <c r="H108" s="71"/>
      <c r="I108" s="66"/>
      <c r="J108" s="67"/>
      <c r="K108" s="68" t="str">
        <f>UPPER(IF(OR(J109="a",J109="as"),F106,IF(OR(J109="b",J109="bs"),F110,)))</f>
        <v/>
      </c>
      <c r="L108" s="90"/>
      <c r="M108" s="53"/>
      <c r="N108" s="54"/>
      <c r="O108" s="53"/>
      <c r="P108" s="80"/>
      <c r="Q108" s="53"/>
      <c r="R108" s="62"/>
      <c r="S108" s="56"/>
    </row>
    <row r="109" spans="1:19" s="5" customFormat="1" ht="9.6" customHeight="1">
      <c r="A109" s="58"/>
      <c r="B109" s="64"/>
      <c r="C109" s="64"/>
      <c r="D109" s="84"/>
      <c r="E109" s="85"/>
      <c r="F109" s="66"/>
      <c r="G109" s="66"/>
      <c r="H109" s="71"/>
      <c r="I109" s="72" t="s">
        <v>173</v>
      </c>
      <c r="J109" s="73"/>
      <c r="K109" s="74" t="str">
        <f>UPPER(IF(OR(J109="a",J109="as"),F107,IF(OR(J109="b",J109="bs"),F111,)))</f>
        <v/>
      </c>
      <c r="L109" s="60"/>
      <c r="M109" s="53"/>
      <c r="N109" s="54"/>
      <c r="O109" s="53"/>
      <c r="P109" s="80"/>
      <c r="Q109" s="53"/>
      <c r="R109" s="62"/>
      <c r="S109" s="56"/>
    </row>
    <row r="110" spans="1:19" s="5" customFormat="1" ht="9.6" customHeight="1">
      <c r="A110" s="46">
        <v>24</v>
      </c>
      <c r="B110" s="47" t="str">
        <f>IF($D110="","",VLOOKUP($D110,'1D ELO (2)'!$A$7:$P$39,14))</f>
        <v/>
      </c>
      <c r="C110" s="47" t="str">
        <f>IF($D110="","",VLOOKUP($D110,'1D ELO (2)'!$A$7:$P$39,15))</f>
        <v/>
      </c>
      <c r="D110" s="48"/>
      <c r="E110" s="92" t="str">
        <f>UPPER(IF($D110="","",VLOOKUP($D110,'1D ELO (2)'!$A$7:$P$39,5)))</f>
        <v/>
      </c>
      <c r="F110" s="93" t="str">
        <f>UPPER(IF($D110="","",VLOOKUP($D110,'1D ELO (2)'!$A$7:$P$39,2)))</f>
        <v/>
      </c>
      <c r="G110" s="93" t="str">
        <f>IF($D110="","",VLOOKUP($D110,'1D ELO (2)'!$A$7:$P$39,3))</f>
        <v/>
      </c>
      <c r="H110" s="94"/>
      <c r="I110" s="93" t="str">
        <f>IF($D110="","",VLOOKUP($D110,'1D ELO (2)'!$A$7:$P$39,4))</f>
        <v/>
      </c>
      <c r="J110" s="79"/>
      <c r="K110" s="53"/>
      <c r="L110" s="54"/>
      <c r="M110" s="81"/>
      <c r="N110" s="69"/>
      <c r="O110" s="53"/>
      <c r="P110" s="80"/>
      <c r="Q110" s="53"/>
      <c r="R110" s="62"/>
      <c r="S110" s="56"/>
    </row>
    <row r="111" spans="1:19" s="5" customFormat="1" ht="9.6" customHeight="1">
      <c r="A111" s="58"/>
      <c r="B111" s="59"/>
      <c r="C111" s="59"/>
      <c r="D111" s="59"/>
      <c r="E111" s="92" t="str">
        <f>UPPER(IF($D110="","",VLOOKUP($D110,'1D ELO (2)'!$A$7:$P$33,11)))</f>
        <v/>
      </c>
      <c r="F111" s="93" t="str">
        <f>UPPER(IF($D110="","",VLOOKUP($D110,'1D ELO (2)'!$A$7:$P$33,8)))</f>
        <v/>
      </c>
      <c r="G111" s="93" t="str">
        <f>IF($D110="","",VLOOKUP($D110,'1D ELO (2)'!$A$7:$P$33,9))</f>
        <v/>
      </c>
      <c r="H111" s="94"/>
      <c r="I111" s="93" t="str">
        <f>IF($D110="","",VLOOKUP($D110,'1D ELO (2)'!$A$7:$P$33,10))</f>
        <v/>
      </c>
      <c r="J111" s="60"/>
      <c r="K111" s="53"/>
      <c r="L111" s="54"/>
      <c r="M111" s="82"/>
      <c r="N111" s="83"/>
      <c r="O111" s="53"/>
      <c r="P111" s="80"/>
      <c r="Q111" s="53"/>
      <c r="R111" s="62"/>
      <c r="S111" s="56"/>
    </row>
    <row r="112" spans="1:19" s="5" customFormat="1" ht="9.6" customHeight="1">
      <c r="A112" s="58"/>
      <c r="B112" s="64"/>
      <c r="C112" s="64"/>
      <c r="D112" s="84"/>
      <c r="E112" s="85"/>
      <c r="F112" s="66"/>
      <c r="G112" s="66"/>
      <c r="H112" s="71"/>
      <c r="I112" s="66"/>
      <c r="J112" s="86"/>
      <c r="K112" s="53"/>
      <c r="L112" s="54"/>
      <c r="M112" s="53"/>
      <c r="N112" s="54"/>
      <c r="O112" s="54"/>
      <c r="P112" s="67"/>
      <c r="Q112" s="68" t="str">
        <f>UPPER(IF(OR(P113="a",P113="as"),O96,IF(OR(P113="b",P113="bs"),O128,)))</f>
        <v/>
      </c>
      <c r="R112" s="95"/>
      <c r="S112" s="56"/>
    </row>
    <row r="113" spans="1:19" s="5" customFormat="1" ht="9.6" customHeight="1">
      <c r="A113" s="58"/>
      <c r="B113" s="64"/>
      <c r="C113" s="64"/>
      <c r="D113" s="84"/>
      <c r="E113" s="85"/>
      <c r="F113" s="66"/>
      <c r="G113" s="66"/>
      <c r="H113" s="71"/>
      <c r="I113" s="66"/>
      <c r="J113" s="86"/>
      <c r="K113" s="53"/>
      <c r="L113" s="54"/>
      <c r="M113" s="53"/>
      <c r="N113" s="54"/>
      <c r="O113" s="87" t="s">
        <v>173</v>
      </c>
      <c r="P113" s="73"/>
      <c r="Q113" s="74" t="str">
        <f>UPPER(IF(OR(P113="a",P113="as"),O97,IF(OR(P113="b",P113="bs"),O129,)))</f>
        <v/>
      </c>
      <c r="R113" s="96"/>
      <c r="S113" s="56"/>
    </row>
    <row r="114" spans="1:19" s="5" customFormat="1" ht="9.6" customHeight="1">
      <c r="A114" s="46">
        <v>25</v>
      </c>
      <c r="B114" s="47" t="str">
        <f>IF($D114="","",VLOOKUP($D114,'1D ELO (2)'!$A$7:$P$39,14))</f>
        <v/>
      </c>
      <c r="C114" s="47" t="str">
        <f>IF($D114="","",VLOOKUP($D114,'1D ELO (2)'!$A$7:$P$39,15))</f>
        <v/>
      </c>
      <c r="D114" s="48"/>
      <c r="E114" s="92" t="str">
        <f>UPPER(IF($D114="","",VLOOKUP($D114,'1D ELO (2)'!$A$7:$P$39,5)))</f>
        <v/>
      </c>
      <c r="F114" s="93" t="str">
        <f>UPPER(IF($D114="","",VLOOKUP($D114,'1D ELO (2)'!$A$7:$P$39,2)))</f>
        <v/>
      </c>
      <c r="G114" s="93" t="str">
        <f>IF($D114="","",VLOOKUP($D114,'1D ELO (2)'!$A$7:$P$39,3))</f>
        <v/>
      </c>
      <c r="H114" s="94"/>
      <c r="I114" s="93" t="str">
        <f>IF($D114="","",VLOOKUP($D114,'1D ELO (2)'!$A$7:$P$39,4))</f>
        <v/>
      </c>
      <c r="J114" s="52"/>
      <c r="K114" s="53"/>
      <c r="L114" s="54"/>
      <c r="M114" s="53"/>
      <c r="N114" s="54"/>
      <c r="O114" s="53"/>
      <c r="P114" s="80"/>
      <c r="Q114" s="81"/>
      <c r="R114" s="62"/>
      <c r="S114" s="56"/>
    </row>
    <row r="115" spans="1:19" s="5" customFormat="1" ht="9.6" customHeight="1">
      <c r="A115" s="58"/>
      <c r="B115" s="59"/>
      <c r="C115" s="59"/>
      <c r="D115" s="59"/>
      <c r="E115" s="92" t="str">
        <f>UPPER(IF($D114="","",VLOOKUP($D114,'1D ELO (2)'!$A$7:$P$33,11)))</f>
        <v/>
      </c>
      <c r="F115" s="93" t="str">
        <f>UPPER(IF($D114="","",VLOOKUP($D114,'1D ELO (2)'!$A$7:$P$33,8)))</f>
        <v/>
      </c>
      <c r="G115" s="93" t="str">
        <f>IF($D114="","",VLOOKUP($D114,'1D ELO (2)'!$A$7:$P$33,9))</f>
        <v/>
      </c>
      <c r="H115" s="94"/>
      <c r="I115" s="93" t="str">
        <f>IF($D114="","",VLOOKUP($D114,'1D ELO (2)'!$A$7:$P$33,10))</f>
        <v/>
      </c>
      <c r="J115" s="60"/>
      <c r="K115" s="61" t="str">
        <f>IF(J115="a",F114,IF(J115="b",F116,""))</f>
        <v/>
      </c>
      <c r="L115" s="54"/>
      <c r="M115" s="53"/>
      <c r="N115" s="54"/>
      <c r="O115" s="53"/>
      <c r="P115" s="80"/>
      <c r="Q115" s="82"/>
      <c r="R115" s="97"/>
      <c r="S115" s="56"/>
    </row>
    <row r="116" spans="1:19" s="5" customFormat="1" ht="9.6" customHeight="1">
      <c r="A116" s="58"/>
      <c r="B116" s="64"/>
      <c r="C116" s="64"/>
      <c r="D116" s="84"/>
      <c r="E116" s="85"/>
      <c r="F116" s="66"/>
      <c r="G116" s="66"/>
      <c r="H116" s="71"/>
      <c r="I116" s="66"/>
      <c r="J116" s="67"/>
      <c r="K116" s="68" t="str">
        <f>UPPER(IF(OR(J117="a",J117="as"),F114,IF(OR(J117="b",J117="bs"),F118,)))</f>
        <v/>
      </c>
      <c r="L116" s="69"/>
      <c r="M116" s="53"/>
      <c r="N116" s="54"/>
      <c r="O116" s="53"/>
      <c r="P116" s="80"/>
      <c r="Q116" s="53"/>
      <c r="R116" s="62"/>
      <c r="S116" s="56"/>
    </row>
    <row r="117" spans="1:19" s="5" customFormat="1" ht="9.6" customHeight="1">
      <c r="A117" s="58"/>
      <c r="B117" s="64"/>
      <c r="C117" s="64"/>
      <c r="D117" s="84"/>
      <c r="E117" s="85"/>
      <c r="F117" s="66"/>
      <c r="G117" s="66"/>
      <c r="H117" s="71"/>
      <c r="I117" s="72" t="s">
        <v>173</v>
      </c>
      <c r="J117" s="73"/>
      <c r="K117" s="74" t="str">
        <f>UPPER(IF(OR(J117="a",J117="as"),F115,IF(OR(J117="b",J117="bs"),F119,)))</f>
        <v/>
      </c>
      <c r="L117" s="75"/>
      <c r="M117" s="53"/>
      <c r="N117" s="54"/>
      <c r="O117" s="53"/>
      <c r="P117" s="80"/>
      <c r="Q117" s="53"/>
      <c r="R117" s="62"/>
      <c r="S117" s="56"/>
    </row>
    <row r="118" spans="1:19" s="5" customFormat="1" ht="9.6" customHeight="1">
      <c r="A118" s="58">
        <v>26</v>
      </c>
      <c r="B118" s="47" t="str">
        <f>IF($D118="","",VLOOKUP($D118,'1D ELO (2)'!$A$7:$P$39,14))</f>
        <v/>
      </c>
      <c r="C118" s="47" t="str">
        <f>IF($D118="","",VLOOKUP($D118,'1D ELO (2)'!$A$7:$P$39,15))</f>
        <v/>
      </c>
      <c r="D118" s="48"/>
      <c r="E118" s="76" t="str">
        <f>UPPER(IF($D118="","",VLOOKUP($D118,'1D ELO (2)'!$A$7:$P$39,5)))</f>
        <v/>
      </c>
      <c r="F118" s="77" t="str">
        <f>UPPER(IF($D118="","",VLOOKUP($D118,'1D ELO (2)'!$A$7:$P$39,2)))</f>
        <v/>
      </c>
      <c r="G118" s="77" t="str">
        <f>IF($D118="","",VLOOKUP($D118,'1D ELO (2)'!$A$7:$P$39,3))</f>
        <v/>
      </c>
      <c r="H118" s="78"/>
      <c r="I118" s="77" t="str">
        <f>IF($D118="","",VLOOKUP($D118,'1D ELO (2)'!$A$7:$P$39,4))</f>
        <v/>
      </c>
      <c r="J118" s="79"/>
      <c r="K118" s="53"/>
      <c r="L118" s="80"/>
      <c r="M118" s="81"/>
      <c r="N118" s="69"/>
      <c r="O118" s="53"/>
      <c r="P118" s="80"/>
      <c r="Q118" s="53"/>
      <c r="R118" s="62"/>
      <c r="S118" s="56"/>
    </row>
    <row r="119" spans="1:19" s="5" customFormat="1" ht="9.6" customHeight="1">
      <c r="A119" s="58"/>
      <c r="B119" s="59"/>
      <c r="C119" s="59"/>
      <c r="D119" s="59"/>
      <c r="E119" s="76" t="str">
        <f>UPPER(IF($D118="","",VLOOKUP($D118,'1D ELO (2)'!$A$7:$P$33,11)))</f>
        <v/>
      </c>
      <c r="F119" s="77" t="str">
        <f>UPPER(IF($D118="","",VLOOKUP($D118,'1D ELO (2)'!$A$7:$P$33,8)))</f>
        <v/>
      </c>
      <c r="G119" s="77" t="str">
        <f>IF($D118="","",VLOOKUP($D118,'1D ELO (2)'!$A$7:$P$33,9))</f>
        <v/>
      </c>
      <c r="H119" s="78"/>
      <c r="I119" s="77" t="str">
        <f>IF($D118="","",VLOOKUP($D118,'1D ELO (2)'!$A$7:$P$33,10))</f>
        <v/>
      </c>
      <c r="J119" s="60"/>
      <c r="K119" s="53"/>
      <c r="L119" s="80"/>
      <c r="M119" s="82"/>
      <c r="N119" s="83"/>
      <c r="O119" s="53"/>
      <c r="P119" s="80"/>
      <c r="Q119" s="53"/>
      <c r="R119" s="62"/>
      <c r="S119" s="56"/>
    </row>
    <row r="120" spans="1:19" s="5" customFormat="1" ht="9.6" customHeight="1">
      <c r="A120" s="58"/>
      <c r="B120" s="64"/>
      <c r="C120" s="64"/>
      <c r="D120" s="84"/>
      <c r="E120" s="85"/>
      <c r="F120" s="66"/>
      <c r="G120" s="66"/>
      <c r="H120" s="71"/>
      <c r="I120" s="66"/>
      <c r="J120" s="86"/>
      <c r="K120" s="53"/>
      <c r="L120" s="67"/>
      <c r="M120" s="68" t="str">
        <f>UPPER(IF(OR(L121="a",L121="as"),K116,IF(OR(L121="b",L121="bs"),K124,)))</f>
        <v/>
      </c>
      <c r="N120" s="54"/>
      <c r="O120" s="53"/>
      <c r="P120" s="80"/>
      <c r="Q120" s="53"/>
      <c r="R120" s="62"/>
      <c r="S120" s="56"/>
    </row>
    <row r="121" spans="1:19" s="5" customFormat="1" ht="9.6" customHeight="1">
      <c r="A121" s="58"/>
      <c r="B121" s="64"/>
      <c r="C121" s="64"/>
      <c r="D121" s="84"/>
      <c r="E121" s="85"/>
      <c r="F121" s="66"/>
      <c r="G121" s="66"/>
      <c r="H121" s="71"/>
      <c r="I121" s="66"/>
      <c r="J121" s="86"/>
      <c r="K121" s="87" t="s">
        <v>173</v>
      </c>
      <c r="L121" s="73"/>
      <c r="M121" s="74" t="str">
        <f>UPPER(IF(OR(L121="a",L121="as"),K117,IF(OR(L121="b",L121="bs"),K125,)))</f>
        <v/>
      </c>
      <c r="N121" s="75"/>
      <c r="O121" s="53"/>
      <c r="P121" s="80"/>
      <c r="Q121" s="53"/>
      <c r="R121" s="62"/>
      <c r="S121" s="56"/>
    </row>
    <row r="122" spans="1:19" s="5" customFormat="1" ht="9.6" customHeight="1">
      <c r="A122" s="88">
        <v>27</v>
      </c>
      <c r="B122" s="47" t="str">
        <f>IF($D122="","",VLOOKUP($D122,'1D ELO (2)'!$A$7:$P$39,14))</f>
        <v/>
      </c>
      <c r="C122" s="47" t="str">
        <f>IF($D122="","",VLOOKUP($D122,'1D ELO (2)'!$A$7:$P$39,15))</f>
        <v/>
      </c>
      <c r="D122" s="48"/>
      <c r="E122" s="76" t="str">
        <f>UPPER(IF($D122="","",VLOOKUP($D122,'1D ELO (2)'!$A$7:$P$39,5)))</f>
        <v/>
      </c>
      <c r="F122" s="77" t="str">
        <f>UPPER(IF($D122="","",VLOOKUP($D122,'1D ELO (2)'!$A$7:$P$39,2)))</f>
        <v/>
      </c>
      <c r="G122" s="77" t="str">
        <f>IF($D122="","",VLOOKUP($D122,'1D ELO (2)'!$A$7:$P$39,3))</f>
        <v/>
      </c>
      <c r="H122" s="78"/>
      <c r="I122" s="77" t="str">
        <f>IF($D122="","",VLOOKUP($D122,'1D ELO (2)'!$A$7:$P$39,4))</f>
        <v/>
      </c>
      <c r="J122" s="52"/>
      <c r="K122" s="53"/>
      <c r="L122" s="80"/>
      <c r="M122" s="53"/>
      <c r="N122" s="80"/>
      <c r="O122" s="81"/>
      <c r="P122" s="80"/>
      <c r="Q122" s="53"/>
      <c r="R122" s="62"/>
      <c r="S122" s="56"/>
    </row>
    <row r="123" spans="1:19" s="5" customFormat="1" ht="9.6" customHeight="1">
      <c r="A123" s="58"/>
      <c r="B123" s="59"/>
      <c r="C123" s="59"/>
      <c r="D123" s="59"/>
      <c r="E123" s="76" t="str">
        <f>UPPER(IF($D122="","",VLOOKUP($D122,'1D ELO (2)'!$A$7:$P$33,11)))</f>
        <v/>
      </c>
      <c r="F123" s="77" t="str">
        <f>UPPER(IF($D122="","",VLOOKUP($D122,'1D ELO (2)'!$A$7:$P$33,8)))</f>
        <v/>
      </c>
      <c r="G123" s="77" t="str">
        <f>IF($D122="","",VLOOKUP($D122,'1D ELO (2)'!$A$7:$P$33,9))</f>
        <v/>
      </c>
      <c r="H123" s="78"/>
      <c r="I123" s="77" t="str">
        <f>IF($D122="","",VLOOKUP($D122,'1D ELO (2)'!$A$7:$P$33,10))</f>
        <v/>
      </c>
      <c r="J123" s="60"/>
      <c r="K123" s="61" t="str">
        <f>IF(J123="a",F122,IF(J123="b",F124,""))</f>
        <v/>
      </c>
      <c r="L123" s="80"/>
      <c r="M123" s="53"/>
      <c r="N123" s="80"/>
      <c r="O123" s="53"/>
      <c r="P123" s="80"/>
      <c r="Q123" s="53"/>
      <c r="R123" s="62"/>
      <c r="S123" s="56"/>
    </row>
    <row r="124" spans="1:19" s="5" customFormat="1" ht="9.6" customHeight="1">
      <c r="A124" s="58"/>
      <c r="B124" s="64"/>
      <c r="C124" s="64"/>
      <c r="D124" s="64"/>
      <c r="E124" s="70"/>
      <c r="F124" s="66"/>
      <c r="G124" s="66"/>
      <c r="H124" s="71"/>
      <c r="I124" s="66"/>
      <c r="J124" s="67"/>
      <c r="K124" s="68" t="str">
        <f>UPPER(IF(OR(J125="a",J125="as"),F122,IF(OR(J125="b",J125="bs"),F126,)))</f>
        <v/>
      </c>
      <c r="L124" s="90"/>
      <c r="M124" s="53"/>
      <c r="N124" s="80"/>
      <c r="O124" s="53"/>
      <c r="P124" s="80"/>
      <c r="Q124" s="53"/>
      <c r="R124" s="62"/>
      <c r="S124" s="56"/>
    </row>
    <row r="125" spans="1:19" s="5" customFormat="1" ht="9.6" customHeight="1">
      <c r="A125" s="58"/>
      <c r="B125" s="64"/>
      <c r="C125" s="64"/>
      <c r="D125" s="64"/>
      <c r="E125" s="70"/>
      <c r="F125" s="66"/>
      <c r="G125" s="66"/>
      <c r="H125" s="71"/>
      <c r="I125" s="72" t="s">
        <v>173</v>
      </c>
      <c r="J125" s="73"/>
      <c r="K125" s="74" t="str">
        <f>UPPER(IF(OR(J125="a",J125="as"),F123,IF(OR(J125="b",J125="bs"),F127,)))</f>
        <v/>
      </c>
      <c r="L125" s="60"/>
      <c r="M125" s="53"/>
      <c r="N125" s="80"/>
      <c r="O125" s="53"/>
      <c r="P125" s="80"/>
      <c r="Q125" s="53"/>
      <c r="R125" s="62"/>
      <c r="S125" s="56"/>
    </row>
    <row r="126" spans="1:19" s="5" customFormat="1" ht="9.6" customHeight="1">
      <c r="A126" s="58">
        <v>28</v>
      </c>
      <c r="B126" s="47" t="str">
        <f>IF($D126="","",VLOOKUP($D126,'1D ELO (2)'!$A$7:$P$39,14))</f>
        <v/>
      </c>
      <c r="C126" s="47" t="str">
        <f>IF($D126="","",VLOOKUP($D126,'1D ELO (2)'!$A$7:$P$39,15))</f>
        <v/>
      </c>
      <c r="D126" s="48"/>
      <c r="E126" s="76" t="str">
        <f>UPPER(IF($D126="","",VLOOKUP($D126,'1D ELO (2)'!$A$7:$P$39,5)))</f>
        <v/>
      </c>
      <c r="F126" s="77" t="str">
        <f>UPPER(IF($D126="","",VLOOKUP($D126,'1D ELO (2)'!$A$7:$P$39,2)))</f>
        <v/>
      </c>
      <c r="G126" s="77" t="str">
        <f>IF($D126="","",VLOOKUP($D126,'1D ELO (2)'!$A$7:$P$39,3))</f>
        <v/>
      </c>
      <c r="H126" s="78"/>
      <c r="I126" s="77" t="str">
        <f>IF($D126="","",VLOOKUP($D126,'1D ELO (2)'!$A$7:$P$39,4))</f>
        <v/>
      </c>
      <c r="J126" s="79"/>
      <c r="K126" s="53"/>
      <c r="L126" s="54"/>
      <c r="M126" s="81"/>
      <c r="N126" s="90"/>
      <c r="O126" s="53"/>
      <c r="P126" s="80"/>
      <c r="Q126" s="53"/>
      <c r="R126" s="62"/>
      <c r="S126" s="56"/>
    </row>
    <row r="127" spans="1:19" s="5" customFormat="1" ht="9.6" customHeight="1">
      <c r="A127" s="58"/>
      <c r="B127" s="59"/>
      <c r="C127" s="59"/>
      <c r="D127" s="59"/>
      <c r="E127" s="76" t="str">
        <f>UPPER(IF($D126="","",VLOOKUP($D126,'1D ELO (2)'!$A$7:$P$33,11)))</f>
        <v/>
      </c>
      <c r="F127" s="77" t="str">
        <f>UPPER(IF($D126="","",VLOOKUP($D126,'1D ELO (2)'!$A$7:$P$33,8)))</f>
        <v/>
      </c>
      <c r="G127" s="77" t="str">
        <f>IF($D126="","",VLOOKUP($D126,'1D ELO (2)'!$A$7:$P$33,9))</f>
        <v/>
      </c>
      <c r="H127" s="78"/>
      <c r="I127" s="77" t="str">
        <f>IF($D126="","",VLOOKUP($D126,'1D ELO (2)'!$A$7:$P$33,10))</f>
        <v/>
      </c>
      <c r="J127" s="60"/>
      <c r="K127" s="53"/>
      <c r="L127" s="54"/>
      <c r="M127" s="82"/>
      <c r="N127" s="91"/>
      <c r="O127" s="53"/>
      <c r="P127" s="80"/>
      <c r="Q127" s="53"/>
      <c r="R127" s="62"/>
      <c r="S127" s="56"/>
    </row>
    <row r="128" spans="1:19" s="5" customFormat="1" ht="9.6" customHeight="1">
      <c r="A128" s="58"/>
      <c r="B128" s="64"/>
      <c r="C128" s="64"/>
      <c r="D128" s="64"/>
      <c r="E128" s="70"/>
      <c r="F128" s="66"/>
      <c r="G128" s="66"/>
      <c r="H128" s="71"/>
      <c r="I128" s="66"/>
      <c r="J128" s="86"/>
      <c r="K128" s="53"/>
      <c r="L128" s="54"/>
      <c r="M128" s="53"/>
      <c r="N128" s="67"/>
      <c r="O128" s="68" t="str">
        <f>UPPER(IF(OR(N129="a",N129="as"),M120,IF(OR(N129="b",N129="bs"),M136,)))</f>
        <v/>
      </c>
      <c r="P128" s="80"/>
      <c r="Q128" s="53"/>
      <c r="R128" s="62"/>
      <c r="S128" s="56"/>
    </row>
    <row r="129" spans="1:19" s="5" customFormat="1" ht="9.6" customHeight="1">
      <c r="A129" s="58"/>
      <c r="B129" s="64"/>
      <c r="C129" s="64"/>
      <c r="D129" s="64"/>
      <c r="E129" s="70"/>
      <c r="F129" s="66"/>
      <c r="G129" s="66"/>
      <c r="H129" s="71"/>
      <c r="I129" s="66"/>
      <c r="J129" s="86"/>
      <c r="K129" s="53"/>
      <c r="L129" s="54"/>
      <c r="M129" s="87" t="s">
        <v>173</v>
      </c>
      <c r="N129" s="73"/>
      <c r="O129" s="74" t="str">
        <f>UPPER(IF(OR(N129="a",N129="as"),M121,IF(OR(N129="b",N129="bs"),M137,)))</f>
        <v/>
      </c>
      <c r="P129" s="60"/>
      <c r="Q129" s="53"/>
      <c r="R129" s="62"/>
      <c r="S129" s="56"/>
    </row>
    <row r="130" spans="1:19" s="5" customFormat="1" ht="9.6" customHeight="1">
      <c r="A130" s="88">
        <v>29</v>
      </c>
      <c r="B130" s="47" t="str">
        <f>IF($D130="","",VLOOKUP($D130,'1D ELO (2)'!$A$7:$P$39,14))</f>
        <v/>
      </c>
      <c r="C130" s="47" t="str">
        <f>IF($D130="","",VLOOKUP($D130,'1D ELO (2)'!$A$7:$P$39,15))</f>
        <v/>
      </c>
      <c r="D130" s="48"/>
      <c r="E130" s="76" t="str">
        <f>UPPER(IF($D130="","",VLOOKUP($D130,'1D ELO (2)'!$A$7:$P$39,5)))</f>
        <v/>
      </c>
      <c r="F130" s="77" t="str">
        <f>UPPER(IF($D130="","",VLOOKUP($D130,'1D ELO (2)'!$A$7:$P$39,2)))</f>
        <v/>
      </c>
      <c r="G130" s="77" t="str">
        <f>IF($D130="","",VLOOKUP($D130,'1D ELO (2)'!$A$7:$P$39,3))</f>
        <v/>
      </c>
      <c r="H130" s="78"/>
      <c r="I130" s="77" t="str">
        <f>IF($D130="","",VLOOKUP($D130,'1D ELO (2)'!$A$7:$P$39,4))</f>
        <v/>
      </c>
      <c r="J130" s="52"/>
      <c r="K130" s="53"/>
      <c r="L130" s="54"/>
      <c r="M130" s="53"/>
      <c r="N130" s="80"/>
      <c r="O130" s="53"/>
      <c r="P130" s="54"/>
      <c r="Q130" s="53"/>
      <c r="R130" s="62"/>
      <c r="S130" s="56"/>
    </row>
    <row r="131" spans="1:19" s="5" customFormat="1" ht="9.6" customHeight="1">
      <c r="A131" s="58"/>
      <c r="B131" s="59"/>
      <c r="C131" s="59"/>
      <c r="D131" s="59"/>
      <c r="E131" s="76" t="str">
        <f>UPPER(IF($D130="","",VLOOKUP($D130,'1D ELO (2)'!$A$7:$P$33,11)))</f>
        <v/>
      </c>
      <c r="F131" s="77" t="str">
        <f>UPPER(IF($D130="","",VLOOKUP($D130,'1D ELO (2)'!$A$7:$P$33,8)))</f>
        <v/>
      </c>
      <c r="G131" s="77" t="str">
        <f>IF($D130="","",VLOOKUP($D130,'1D ELO (2)'!$A$7:$P$33,9))</f>
        <v/>
      </c>
      <c r="H131" s="78"/>
      <c r="I131" s="77" t="str">
        <f>IF($D130="","",VLOOKUP($D130,'1D ELO (2)'!$A$7:$P$33,10))</f>
        <v/>
      </c>
      <c r="J131" s="60"/>
      <c r="K131" s="61" t="str">
        <f>IF(J131="a",F130,IF(J131="b",F132,""))</f>
        <v/>
      </c>
      <c r="L131" s="54"/>
      <c r="M131" s="53"/>
      <c r="N131" s="80"/>
      <c r="O131" s="53"/>
      <c r="P131" s="54"/>
      <c r="Q131" s="53"/>
      <c r="R131" s="62"/>
      <c r="S131" s="56"/>
    </row>
    <row r="132" spans="1:19" s="5" customFormat="1" ht="9.6" customHeight="1">
      <c r="A132" s="58"/>
      <c r="B132" s="64"/>
      <c r="C132" s="64"/>
      <c r="D132" s="84"/>
      <c r="E132" s="85"/>
      <c r="F132" s="66"/>
      <c r="G132" s="66"/>
      <c r="H132" s="71"/>
      <c r="I132" s="66"/>
      <c r="J132" s="67"/>
      <c r="K132" s="68" t="str">
        <f>UPPER(IF(OR(J133="a",J133="as"),F130,IF(OR(J133="b",J133="bs"),F134,)))</f>
        <v/>
      </c>
      <c r="L132" s="69"/>
      <c r="M132" s="53"/>
      <c r="N132" s="80"/>
      <c r="O132" s="53"/>
      <c r="P132" s="54"/>
      <c r="Q132" s="53"/>
      <c r="R132" s="62"/>
      <c r="S132" s="56"/>
    </row>
    <row r="133" spans="1:19" s="5" customFormat="1" ht="9.6" customHeight="1">
      <c r="A133" s="58"/>
      <c r="B133" s="64"/>
      <c r="C133" s="64"/>
      <c r="D133" s="84"/>
      <c r="E133" s="85"/>
      <c r="F133" s="66"/>
      <c r="G133" s="66"/>
      <c r="H133" s="71"/>
      <c r="I133" s="72" t="s">
        <v>173</v>
      </c>
      <c r="J133" s="73"/>
      <c r="K133" s="74" t="str">
        <f>UPPER(IF(OR(J133="a",J133="as"),F131,IF(OR(J133="b",J133="bs"),F135,)))</f>
        <v/>
      </c>
      <c r="L133" s="75"/>
      <c r="M133" s="53"/>
      <c r="N133" s="80"/>
      <c r="O133" s="53"/>
      <c r="P133" s="54"/>
      <c r="Q133" s="53"/>
      <c r="R133" s="62"/>
      <c r="S133" s="56"/>
    </row>
    <row r="134" spans="1:19" s="5" customFormat="1" ht="9.6" customHeight="1">
      <c r="A134" s="58">
        <v>30</v>
      </c>
      <c r="B134" s="47" t="str">
        <f>IF($D134="","",VLOOKUP($D134,'1D ELO (2)'!$A$7:$P$39,14))</f>
        <v/>
      </c>
      <c r="C134" s="47" t="str">
        <f>IF($D134="","",VLOOKUP($D134,'1D ELO (2)'!$A$7:$P$39,15))</f>
        <v/>
      </c>
      <c r="D134" s="48"/>
      <c r="E134" s="76" t="str">
        <f>UPPER(IF($D134="","",VLOOKUP($D134,'1D ELO (2)'!$A$7:$P$39,5)))</f>
        <v/>
      </c>
      <c r="F134" s="77" t="str">
        <f>UPPER(IF($D134="","",VLOOKUP($D134,'1D ELO (2)'!$A$7:$P$39,2)))</f>
        <v/>
      </c>
      <c r="G134" s="77" t="str">
        <f>IF($D134="","",VLOOKUP($D134,'1D ELO (2)'!$A$7:$P$39,3))</f>
        <v/>
      </c>
      <c r="H134" s="78"/>
      <c r="I134" s="77" t="str">
        <f>IF($D134="","",VLOOKUP($D134,'1D ELO (2)'!$A$7:$P$39,4))</f>
        <v/>
      </c>
      <c r="J134" s="79"/>
      <c r="K134" s="53"/>
      <c r="L134" s="80"/>
      <c r="M134" s="81"/>
      <c r="N134" s="90"/>
      <c r="O134" s="53"/>
      <c r="P134" s="54"/>
      <c r="Q134" s="53"/>
      <c r="R134" s="62"/>
      <c r="S134" s="56"/>
    </row>
    <row r="135" spans="1:19" s="5" customFormat="1" ht="9.6" customHeight="1">
      <c r="A135" s="58"/>
      <c r="B135" s="59"/>
      <c r="C135" s="59"/>
      <c r="D135" s="59"/>
      <c r="E135" s="76" t="str">
        <f>UPPER(IF($D134="","",VLOOKUP($D134,'1D ELO (2)'!$A$7:$P$33,11)))</f>
        <v/>
      </c>
      <c r="F135" s="77" t="str">
        <f>UPPER(IF($D134="","",VLOOKUP($D134,'1D ELO (2)'!$A$7:$P$33,8)))</f>
        <v/>
      </c>
      <c r="G135" s="77" t="str">
        <f>IF($D134="","",VLOOKUP($D134,'1D ELO (2)'!$A$7:$P$33,9))</f>
        <v/>
      </c>
      <c r="H135" s="78"/>
      <c r="I135" s="77" t="str">
        <f>IF($D134="","",VLOOKUP($D134,'1D ELO (2)'!$A$7:$P$33,10))</f>
        <v/>
      </c>
      <c r="J135" s="60"/>
      <c r="K135" s="53"/>
      <c r="L135" s="80"/>
      <c r="M135" s="82"/>
      <c r="N135" s="91"/>
      <c r="O135" s="53"/>
      <c r="P135" s="54"/>
      <c r="Q135" s="53"/>
      <c r="R135" s="62"/>
      <c r="S135" s="56"/>
    </row>
    <row r="136" spans="1:19" s="5" customFormat="1" ht="9.6" customHeight="1">
      <c r="A136" s="58"/>
      <c r="B136" s="64"/>
      <c r="C136" s="64"/>
      <c r="D136" s="84"/>
      <c r="E136" s="85"/>
      <c r="F136" s="66"/>
      <c r="G136" s="66"/>
      <c r="H136" s="71"/>
      <c r="I136" s="66"/>
      <c r="J136" s="86"/>
      <c r="K136" s="53"/>
      <c r="L136" s="67"/>
      <c r="M136" s="68" t="str">
        <f>UPPER(IF(OR(L137="a",L137="as"),K132,IF(OR(L137="b",L137="bs"),K140,)))</f>
        <v/>
      </c>
      <c r="N136" s="80"/>
      <c r="O136" s="53"/>
      <c r="P136" s="54"/>
      <c r="Q136" s="53"/>
      <c r="R136" s="62"/>
      <c r="S136" s="56"/>
    </row>
    <row r="137" spans="1:19" s="5" customFormat="1" ht="9.6" customHeight="1">
      <c r="A137" s="58"/>
      <c r="B137" s="64"/>
      <c r="C137" s="64"/>
      <c r="D137" s="84"/>
      <c r="E137" s="85"/>
      <c r="F137" s="66"/>
      <c r="G137" s="66"/>
      <c r="H137" s="71"/>
      <c r="I137" s="66"/>
      <c r="J137" s="86"/>
      <c r="K137" s="87" t="s">
        <v>173</v>
      </c>
      <c r="L137" s="73"/>
      <c r="M137" s="74" t="str">
        <f>UPPER(IF(OR(L137="a",L137="as"),K133,IF(OR(L137="b",L137="bs"),K141,)))</f>
        <v/>
      </c>
      <c r="N137" s="60"/>
      <c r="O137" s="53"/>
      <c r="P137" s="54"/>
      <c r="Q137" s="53"/>
      <c r="R137" s="62"/>
      <c r="S137" s="56"/>
    </row>
    <row r="138" spans="1:19" s="5" customFormat="1" ht="9.6" customHeight="1">
      <c r="A138" s="88">
        <v>31</v>
      </c>
      <c r="B138" s="47" t="str">
        <f>IF($D138="","",VLOOKUP($D138,'1D ELO (2)'!$A$7:$P$39,14))</f>
        <v/>
      </c>
      <c r="C138" s="47" t="str">
        <f>IF($D138="","",VLOOKUP($D138,'1D ELO (2)'!$A$7:$P$39,15))</f>
        <v/>
      </c>
      <c r="D138" s="48"/>
      <c r="E138" s="76" t="str">
        <f>UPPER(IF($D138="","",VLOOKUP($D138,'1D ELO (2)'!$A$7:$P$39,5)))</f>
        <v/>
      </c>
      <c r="F138" s="77" t="str">
        <f>UPPER(IF($D138="","",VLOOKUP($D138,'1D ELO (2)'!$A$7:$P$39,2)))</f>
        <v/>
      </c>
      <c r="G138" s="77" t="str">
        <f>IF($D138="","",VLOOKUP($D138,'1D ELO (2)'!$A$7:$P$39,3))</f>
        <v/>
      </c>
      <c r="H138" s="78"/>
      <c r="I138" s="77" t="str">
        <f>IF($D138="","",VLOOKUP($D138,'1D ELO (2)'!$A$7:$P$39,4))</f>
        <v/>
      </c>
      <c r="J138" s="52"/>
      <c r="K138" s="53"/>
      <c r="L138" s="80"/>
      <c r="M138" s="53"/>
      <c r="N138" s="54"/>
      <c r="O138" s="98" t="str">
        <f>O63</f>
        <v>Döntő</v>
      </c>
      <c r="P138" s="99"/>
      <c r="Q138" s="98" t="str">
        <f>Q63</f>
        <v>Nyertes</v>
      </c>
      <c r="R138" s="99"/>
      <c r="S138" s="56"/>
    </row>
    <row r="139" spans="1:19" s="5" customFormat="1" ht="9.6" customHeight="1">
      <c r="A139" s="58"/>
      <c r="B139" s="59"/>
      <c r="C139" s="59"/>
      <c r="D139" s="59"/>
      <c r="E139" s="76" t="str">
        <f>UPPER(IF($D138="","",VLOOKUP($D138,'1D ELO (2)'!$A$7:$P$33,11)))</f>
        <v/>
      </c>
      <c r="F139" s="77" t="str">
        <f>UPPER(IF($D138="","",VLOOKUP($D138,'1D ELO (2)'!$A$7:$P$33,8)))</f>
        <v/>
      </c>
      <c r="G139" s="77" t="str">
        <f>IF($D138="","",VLOOKUP($D138,'1D ELO (2)'!$A$7:$P$33,9))</f>
        <v/>
      </c>
      <c r="H139" s="78"/>
      <c r="I139" s="77" t="str">
        <f>IF($D138="","",VLOOKUP($D138,'1D ELO (2)'!$A$7:$P$33,10))</f>
        <v/>
      </c>
      <c r="J139" s="60"/>
      <c r="K139" s="61" t="str">
        <f>IF(J139="a",F138,IF(J139="b",F140,""))</f>
        <v/>
      </c>
      <c r="L139" s="80"/>
      <c r="M139" s="53"/>
      <c r="N139" s="54"/>
      <c r="O139" s="100" t="str">
        <f>O64</f>
        <v/>
      </c>
      <c r="P139" s="99"/>
      <c r="Q139" s="102"/>
      <c r="R139" s="99"/>
      <c r="S139" s="56"/>
    </row>
    <row r="140" spans="1:19" s="5" customFormat="1" ht="9.6" customHeight="1">
      <c r="A140" s="58"/>
      <c r="B140" s="64"/>
      <c r="C140" s="64"/>
      <c r="D140" s="64"/>
      <c r="E140" s="70"/>
      <c r="F140" s="66"/>
      <c r="G140" s="66"/>
      <c r="H140" s="71"/>
      <c r="I140" s="66"/>
      <c r="J140" s="67"/>
      <c r="K140" s="68" t="str">
        <f>UPPER(IF(OR(J141="a",J141="as"),F138,IF(OR(J141="b",J141="bs"),F142,)))</f>
        <v/>
      </c>
      <c r="L140" s="90"/>
      <c r="M140" s="53"/>
      <c r="N140" s="54"/>
      <c r="O140" s="103" t="str">
        <f>O65</f>
        <v/>
      </c>
      <c r="P140" s="180"/>
      <c r="Q140" s="102"/>
      <c r="R140" s="99"/>
      <c r="S140" s="56"/>
    </row>
    <row r="141" spans="1:19" s="5" customFormat="1" ht="9.6" customHeight="1">
      <c r="A141" s="58"/>
      <c r="B141" s="64"/>
      <c r="C141" s="64"/>
      <c r="D141" s="64"/>
      <c r="E141" s="70"/>
      <c r="F141" s="66"/>
      <c r="G141" s="66"/>
      <c r="H141" s="71"/>
      <c r="I141" s="72" t="s">
        <v>173</v>
      </c>
      <c r="J141" s="73"/>
      <c r="K141" s="74" t="str">
        <f>UPPER(IF(OR(J141="a",J141="as"),F139,IF(OR(J141="b",J141="bs"),F143,)))</f>
        <v/>
      </c>
      <c r="L141" s="60"/>
      <c r="M141" s="53"/>
      <c r="N141" s="54"/>
      <c r="O141" s="102"/>
      <c r="P141" s="181"/>
      <c r="Q141" s="100" t="str">
        <f>Q66</f>
        <v/>
      </c>
      <c r="R141" s="99"/>
      <c r="S141" s="56"/>
    </row>
    <row r="142" spans="1:19" s="5" customFormat="1" ht="9.6" customHeight="1">
      <c r="A142" s="107">
        <v>32</v>
      </c>
      <c r="B142" s="47" t="str">
        <f>IF($D142="","",VLOOKUP($D142,'1D ELO (2)'!$A$7:$P$39,14))</f>
        <v/>
      </c>
      <c r="C142" s="47" t="str">
        <f>IF($D142="","",VLOOKUP($D142,'1D ELO (2)'!$A$7:$P$39,15))</f>
        <v/>
      </c>
      <c r="D142" s="48"/>
      <c r="E142" s="92" t="str">
        <f>UPPER(IF($D142="","",VLOOKUP($D142,'1D ELO (2)'!$A$7:$P$39,5)))</f>
        <v/>
      </c>
      <c r="F142" s="93" t="str">
        <f>UPPER(IF($D142="","",VLOOKUP($D142,'1D ELO (2)'!$A$7:$P$39,2)))</f>
        <v/>
      </c>
      <c r="G142" s="93" t="str">
        <f>IF($D142="","",VLOOKUP($D142,'1D ELO (2)'!$A$7:$P$39,3))</f>
        <v/>
      </c>
      <c r="H142" s="94"/>
      <c r="I142" s="93" t="str">
        <f>IF($D142="","",VLOOKUP($D142,'1D ELO (2)'!$A$7:$P$39,4))</f>
        <v/>
      </c>
      <c r="J142" s="79"/>
      <c r="K142" s="53"/>
      <c r="L142" s="54"/>
      <c r="M142" s="81"/>
      <c r="N142" s="69"/>
      <c r="O142" s="102"/>
      <c r="P142" s="181"/>
      <c r="Q142" s="103" t="str">
        <f>Q67</f>
        <v/>
      </c>
      <c r="R142" s="180"/>
      <c r="S142" s="56"/>
    </row>
    <row r="143" spans="1:19" s="5" customFormat="1" ht="9.6" customHeight="1">
      <c r="A143" s="58"/>
      <c r="B143" s="59"/>
      <c r="C143" s="59"/>
      <c r="D143" s="59"/>
      <c r="E143" s="92" t="str">
        <f>UPPER(IF($D142="","",VLOOKUP($D142,'1D ELO (2)'!$A$7:$P$33,11)))</f>
        <v/>
      </c>
      <c r="F143" s="93" t="str">
        <f>UPPER(IF($D142="","",VLOOKUP($D142,'1D ELO (2)'!$A$7:$P$33,8)))</f>
        <v/>
      </c>
      <c r="G143" s="93" t="str">
        <f>IF($D142="","",VLOOKUP($D142,'1D ELO (2)'!$A$7:$P$33,9))</f>
        <v/>
      </c>
      <c r="H143" s="94"/>
      <c r="I143" s="93" t="str">
        <f>IF($D142="","",VLOOKUP($D142,'1D ELO (2)'!$A$7:$P$33,10))</f>
        <v/>
      </c>
      <c r="J143" s="60"/>
      <c r="K143" s="53"/>
      <c r="L143" s="54"/>
      <c r="M143" s="82"/>
      <c r="N143" s="83"/>
      <c r="O143" s="100" t="str">
        <f>O68</f>
        <v/>
      </c>
      <c r="P143" s="181"/>
      <c r="Q143" s="102">
        <f>Q68</f>
        <v>0</v>
      </c>
      <c r="R143" s="99"/>
      <c r="S143" s="56"/>
    </row>
    <row r="144" spans="1:19" s="5" customFormat="1" ht="9.6" customHeight="1">
      <c r="A144" s="112"/>
      <c r="B144" s="113"/>
      <c r="C144" s="113"/>
      <c r="D144" s="114"/>
      <c r="E144" s="114"/>
      <c r="F144" s="115"/>
      <c r="G144" s="115"/>
      <c r="H144" s="116"/>
      <c r="I144" s="115"/>
      <c r="J144" s="117"/>
      <c r="K144" s="118"/>
      <c r="L144" s="119"/>
      <c r="M144" s="118"/>
      <c r="N144" s="119"/>
      <c r="O144" s="103" t="str">
        <f>O69</f>
        <v/>
      </c>
      <c r="P144" s="182"/>
      <c r="Q144" s="183"/>
      <c r="R144" s="184"/>
      <c r="S144" s="56"/>
    </row>
    <row r="145" spans="1:19" s="5" customFormat="1" ht="6" customHeight="1">
      <c r="A145" s="112"/>
      <c r="B145" s="113"/>
      <c r="C145" s="113"/>
      <c r="D145" s="114"/>
      <c r="E145" s="114"/>
      <c r="F145" s="115"/>
      <c r="G145" s="115"/>
      <c r="H145" s="116"/>
      <c r="I145" s="115"/>
      <c r="J145" s="117"/>
      <c r="K145" s="118"/>
      <c r="L145" s="119"/>
      <c r="M145" s="121"/>
      <c r="N145" s="122"/>
      <c r="O145" s="123"/>
      <c r="P145" s="124"/>
      <c r="Q145" s="123"/>
      <c r="R145" s="124"/>
      <c r="S145" s="56"/>
    </row>
    <row r="146" spans="1:19" s="6" customFormat="1" ht="10.5" customHeight="1">
      <c r="A146" s="125" t="s">
        <v>112</v>
      </c>
      <c r="B146" s="126"/>
      <c r="C146" s="127"/>
      <c r="D146" s="128" t="s">
        <v>140</v>
      </c>
      <c r="E146" s="128"/>
      <c r="F146" s="129" t="s">
        <v>349</v>
      </c>
      <c r="G146" s="128" t="s">
        <v>140</v>
      </c>
      <c r="H146" s="129" t="s">
        <v>349</v>
      </c>
      <c r="I146" s="130"/>
      <c r="J146" s="129" t="s">
        <v>140</v>
      </c>
      <c r="K146" s="129" t="s">
        <v>350</v>
      </c>
      <c r="L146" s="131"/>
      <c r="M146" s="129" t="s">
        <v>351</v>
      </c>
      <c r="N146" s="132"/>
      <c r="O146" s="133" t="s">
        <v>352</v>
      </c>
      <c r="P146" s="133"/>
      <c r="Q146" s="134">
        <f>Q71</f>
        <v>0</v>
      </c>
      <c r="R146" s="135"/>
    </row>
    <row r="147" spans="1:19" s="6" customFormat="1" ht="9" customHeight="1">
      <c r="A147" s="136" t="s">
        <v>362</v>
      </c>
      <c r="B147" s="137"/>
      <c r="C147" s="138"/>
      <c r="D147" s="139">
        <v>1</v>
      </c>
      <c r="E147" s="139"/>
      <c r="F147" s="140">
        <f t="shared" ref="F147:H154" si="0">F72</f>
        <v>0</v>
      </c>
      <c r="G147" s="185">
        <f t="shared" si="0"/>
        <v>5</v>
      </c>
      <c r="H147" s="185">
        <f t="shared" si="0"/>
        <v>0</v>
      </c>
      <c r="I147" s="142"/>
      <c r="J147" s="143" t="s">
        <v>146</v>
      </c>
      <c r="K147" s="137">
        <f t="shared" ref="K147:K154" si="1">K72</f>
        <v>0</v>
      </c>
      <c r="L147" s="144"/>
      <c r="M147" s="137">
        <f t="shared" ref="M147:M154" si="2">M72</f>
        <v>0</v>
      </c>
      <c r="N147" s="145"/>
      <c r="O147" s="146" t="s">
        <v>363</v>
      </c>
      <c r="P147" s="147"/>
      <c r="Q147" s="147"/>
      <c r="R147" s="148"/>
    </row>
    <row r="148" spans="1:19" s="6" customFormat="1" ht="9" customHeight="1">
      <c r="A148" s="149" t="s">
        <v>148</v>
      </c>
      <c r="B148" s="150"/>
      <c r="C148" s="151"/>
      <c r="D148" s="139"/>
      <c r="E148" s="139"/>
      <c r="F148" s="140">
        <f t="shared" si="0"/>
        <v>0</v>
      </c>
      <c r="G148" s="185">
        <f t="shared" si="0"/>
        <v>0</v>
      </c>
      <c r="H148" s="185">
        <f t="shared" si="0"/>
        <v>0</v>
      </c>
      <c r="I148" s="142"/>
      <c r="J148" s="143"/>
      <c r="K148" s="137">
        <f t="shared" si="1"/>
        <v>0</v>
      </c>
      <c r="L148" s="144"/>
      <c r="M148" s="137">
        <f t="shared" si="2"/>
        <v>0</v>
      </c>
      <c r="N148" s="145"/>
      <c r="O148" s="150"/>
      <c r="P148" s="152"/>
      <c r="Q148" s="150"/>
      <c r="R148" s="153"/>
    </row>
    <row r="149" spans="1:19" s="6" customFormat="1" ht="9" customHeight="1">
      <c r="A149" s="154"/>
      <c r="B149" s="155"/>
      <c r="C149" s="156"/>
      <c r="D149" s="139">
        <v>2</v>
      </c>
      <c r="E149" s="139"/>
      <c r="F149" s="140">
        <f t="shared" si="0"/>
        <v>0</v>
      </c>
      <c r="G149" s="185">
        <f t="shared" si="0"/>
        <v>6</v>
      </c>
      <c r="H149" s="185">
        <f t="shared" si="0"/>
        <v>0</v>
      </c>
      <c r="I149" s="142"/>
      <c r="J149" s="143" t="s">
        <v>149</v>
      </c>
      <c r="K149" s="137">
        <f t="shared" si="1"/>
        <v>0</v>
      </c>
      <c r="L149" s="144"/>
      <c r="M149" s="137">
        <f t="shared" si="2"/>
        <v>0</v>
      </c>
      <c r="N149" s="145"/>
      <c r="O149" s="146" t="s">
        <v>151</v>
      </c>
      <c r="P149" s="147"/>
      <c r="Q149" s="147"/>
      <c r="R149" s="148"/>
    </row>
    <row r="150" spans="1:19" s="6" customFormat="1" ht="9" customHeight="1">
      <c r="A150" s="157"/>
      <c r="B150" s="158"/>
      <c r="C150" s="159"/>
      <c r="D150" s="139"/>
      <c r="E150" s="139"/>
      <c r="F150" s="140">
        <f t="shared" si="0"/>
        <v>0</v>
      </c>
      <c r="G150" s="185">
        <f t="shared" si="0"/>
        <v>0</v>
      </c>
      <c r="H150" s="185">
        <f t="shared" si="0"/>
        <v>0</v>
      </c>
      <c r="I150" s="142"/>
      <c r="J150" s="143"/>
      <c r="K150" s="137">
        <f t="shared" si="1"/>
        <v>0</v>
      </c>
      <c r="L150" s="144"/>
      <c r="M150" s="137">
        <f t="shared" si="2"/>
        <v>0</v>
      </c>
      <c r="N150" s="145"/>
      <c r="O150" s="137"/>
      <c r="P150" s="144"/>
      <c r="Q150" s="137"/>
      <c r="R150" s="145"/>
    </row>
    <row r="151" spans="1:19" s="6" customFormat="1" ht="9" customHeight="1">
      <c r="A151" s="160"/>
      <c r="B151" s="161"/>
      <c r="C151" s="162"/>
      <c r="D151" s="139">
        <v>3</v>
      </c>
      <c r="E151" s="139"/>
      <c r="F151" s="140">
        <f t="shared" si="0"/>
        <v>0</v>
      </c>
      <c r="G151" s="185">
        <f t="shared" si="0"/>
        <v>7</v>
      </c>
      <c r="H151" s="185">
        <f t="shared" si="0"/>
        <v>0</v>
      </c>
      <c r="I151" s="142"/>
      <c r="J151" s="143" t="s">
        <v>150</v>
      </c>
      <c r="K151" s="137">
        <f t="shared" si="1"/>
        <v>0</v>
      </c>
      <c r="L151" s="144"/>
      <c r="M151" s="137">
        <f t="shared" si="2"/>
        <v>0</v>
      </c>
      <c r="N151" s="145"/>
      <c r="O151" s="150"/>
      <c r="P151" s="152"/>
      <c r="Q151" s="150"/>
      <c r="R151" s="153"/>
    </row>
    <row r="152" spans="1:19" s="6" customFormat="1" ht="9" customHeight="1">
      <c r="A152" s="163"/>
      <c r="B152" s="164"/>
      <c r="C152" s="159"/>
      <c r="D152" s="139"/>
      <c r="E152" s="139"/>
      <c r="F152" s="140">
        <f t="shared" si="0"/>
        <v>0</v>
      </c>
      <c r="G152" s="185">
        <f t="shared" si="0"/>
        <v>0</v>
      </c>
      <c r="H152" s="185">
        <f t="shared" si="0"/>
        <v>0</v>
      </c>
      <c r="I152" s="142"/>
      <c r="J152" s="143"/>
      <c r="K152" s="137">
        <f t="shared" si="1"/>
        <v>0</v>
      </c>
      <c r="L152" s="144"/>
      <c r="M152" s="137">
        <f t="shared" si="2"/>
        <v>0</v>
      </c>
      <c r="N152" s="145"/>
      <c r="O152" s="146" t="s">
        <v>155</v>
      </c>
      <c r="P152" s="147"/>
      <c r="Q152" s="147"/>
      <c r="R152" s="148"/>
    </row>
    <row r="153" spans="1:19" s="6" customFormat="1" ht="9" customHeight="1">
      <c r="A153" s="163"/>
      <c r="B153" s="164"/>
      <c r="C153" s="165"/>
      <c r="D153" s="139">
        <v>4</v>
      </c>
      <c r="E153" s="139"/>
      <c r="F153" s="140">
        <f t="shared" si="0"/>
        <v>0</v>
      </c>
      <c r="G153" s="185">
        <f t="shared" si="0"/>
        <v>8</v>
      </c>
      <c r="H153" s="185">
        <f t="shared" si="0"/>
        <v>0</v>
      </c>
      <c r="I153" s="142"/>
      <c r="J153" s="143" t="s">
        <v>152</v>
      </c>
      <c r="K153" s="137">
        <f t="shared" si="1"/>
        <v>0</v>
      </c>
      <c r="L153" s="144"/>
      <c r="M153" s="137">
        <f t="shared" si="2"/>
        <v>0</v>
      </c>
      <c r="N153" s="145"/>
      <c r="O153" s="137"/>
      <c r="P153" s="144"/>
      <c r="Q153" s="137"/>
      <c r="R153" s="145"/>
    </row>
    <row r="154" spans="1:19" s="6" customFormat="1" ht="9" customHeight="1">
      <c r="A154" s="166"/>
      <c r="B154" s="167"/>
      <c r="C154" s="168"/>
      <c r="D154" s="169"/>
      <c r="E154" s="169"/>
      <c r="F154" s="171">
        <f t="shared" si="0"/>
        <v>0</v>
      </c>
      <c r="G154" s="186">
        <f t="shared" si="0"/>
        <v>0</v>
      </c>
      <c r="H154" s="186">
        <f t="shared" si="0"/>
        <v>0</v>
      </c>
      <c r="I154" s="172"/>
      <c r="J154" s="173"/>
      <c r="K154" s="150">
        <f t="shared" si="1"/>
        <v>0</v>
      </c>
      <c r="L154" s="152"/>
      <c r="M154" s="150">
        <f t="shared" si="2"/>
        <v>0</v>
      </c>
      <c r="N154" s="153"/>
      <c r="O154" s="150">
        <f>O79</f>
        <v>0</v>
      </c>
      <c r="P154" s="152"/>
      <c r="Q154" s="150"/>
      <c r="R154" s="153"/>
    </row>
  </sheetData>
  <mergeCells count="1">
    <mergeCell ref="A4:C4"/>
  </mergeCells>
  <conditionalFormatting sqref="O64">
    <cfRule type="expression" dxfId="196" priority="15" stopIfTrue="1">
      <formula>P38="as"</formula>
    </cfRule>
    <cfRule type="expression" dxfId="195" priority="16" stopIfTrue="1">
      <formula>P38="bs"</formula>
    </cfRule>
  </conditionalFormatting>
  <conditionalFormatting sqref="O65">
    <cfRule type="expression" dxfId="194" priority="19" stopIfTrue="1">
      <formula>P38="as"</formula>
    </cfRule>
    <cfRule type="expression" dxfId="193" priority="20" stopIfTrue="1">
      <formula>P38="bs"</formula>
    </cfRule>
  </conditionalFormatting>
  <conditionalFormatting sqref="O68">
    <cfRule type="expression" dxfId="192" priority="13" stopIfTrue="1">
      <formula>P113="as"</formula>
    </cfRule>
    <cfRule type="expression" dxfId="191" priority="14" stopIfTrue="1">
      <formula>P113="bs"</formula>
    </cfRule>
  </conditionalFormatting>
  <conditionalFormatting sqref="O69">
    <cfRule type="expression" dxfId="190" priority="17" stopIfTrue="1">
      <formula>P113="as"</formula>
    </cfRule>
    <cfRule type="expression" dxfId="189" priority="18" stopIfTrue="1">
      <formula>P113="bs"</formula>
    </cfRule>
  </conditionalFormatting>
  <conditionalFormatting sqref="O139">
    <cfRule type="expression" dxfId="188" priority="5" stopIfTrue="1">
      <formula>P38="as"</formula>
    </cfRule>
    <cfRule type="expression" dxfId="187" priority="6" stopIfTrue="1">
      <formula>P38="bs"</formula>
    </cfRule>
  </conditionalFormatting>
  <conditionalFormatting sqref="O140">
    <cfRule type="expression" dxfId="186" priority="9" stopIfTrue="1">
      <formula>P38="as"</formula>
    </cfRule>
    <cfRule type="expression" dxfId="185" priority="10" stopIfTrue="1">
      <formula>P38="bs"</formula>
    </cfRule>
  </conditionalFormatting>
  <conditionalFormatting sqref="O143">
    <cfRule type="expression" dxfId="184" priority="3" stopIfTrue="1">
      <formula>P113="as"</formula>
    </cfRule>
    <cfRule type="expression" dxfId="183" priority="4" stopIfTrue="1">
      <formula>P113="bs"</formula>
    </cfRule>
  </conditionalFormatting>
  <conditionalFormatting sqref="O144">
    <cfRule type="expression" dxfId="182" priority="7" stopIfTrue="1">
      <formula>P113="as"</formula>
    </cfRule>
    <cfRule type="expression" dxfId="181" priority="8" stopIfTrue="1">
      <formula>P113="bs"</formula>
    </cfRule>
  </conditionalFormatting>
  <conditionalFormatting sqref="Q141">
    <cfRule type="expression" dxfId="180" priority="1" stopIfTrue="1">
      <formula>P67="as"</formula>
    </cfRule>
    <cfRule type="expression" dxfId="179" priority="2" stopIfTrue="1">
      <formula>P67="bs"</formula>
    </cfRule>
  </conditionalFormatting>
  <conditionalFormatting sqref="Q142">
    <cfRule type="expression" dxfId="178" priority="11" stopIfTrue="1">
      <formula>P67="as"</formula>
    </cfRule>
    <cfRule type="expression" dxfId="177" priority="12" stopIfTrue="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2900-000000000000}">
      <formula1>$U$7:$U$16</formula1>
    </dataValidation>
  </dataValidations>
  <printOptions horizontalCentered="1"/>
  <pageMargins left="0.35" right="0.35" top="0.39" bottom="0.39" header="0" footer="0"/>
  <pageSetup paperSize="9" orientation="portrait" horizontalDpi="300" verticalDpi="300"/>
  <headerFooter alignWithMargins="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58433"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58434"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6">
    <tabColor indexed="42"/>
  </sheetPr>
  <dimension ref="A1:O134"/>
  <sheetViews>
    <sheetView showGridLines="0" showZeros="0" workbookViewId="0">
      <pane ySplit="6" topLeftCell="A7" activePane="bottomLeft" state="frozen"/>
      <selection pane="bottomLeft" activeCell="D27" sqref="D27"/>
    </sheetView>
  </sheetViews>
  <sheetFormatPr defaultColWidth="9" defaultRowHeight="13.2"/>
  <cols>
    <col min="1" max="1" width="6.33203125" customWidth="1"/>
    <col min="2" max="2" width="13" customWidth="1"/>
    <col min="3" max="3" width="13.88671875" customWidth="1"/>
    <col min="4" max="4" width="11.88671875" style="205" customWidth="1"/>
    <col min="5" max="5" width="13.5546875" style="528" customWidth="1"/>
    <col min="6" max="6" width="32.44140625" style="206" customWidth="1"/>
    <col min="7" max="7" width="8.6640625" style="602" customWidth="1"/>
    <col min="8" max="8" width="0.109375" style="205" customWidth="1"/>
    <col min="9" max="9" width="5.5546875" style="205" hidden="1" customWidth="1"/>
    <col min="10" max="10" width="8" style="205" hidden="1" customWidth="1"/>
    <col min="11" max="11" width="0.109375" style="205" hidden="1" customWidth="1"/>
    <col min="12" max="13" width="7.44140625" style="205" customWidth="1"/>
    <col min="14" max="14" width="7.44140625" style="205" hidden="1" customWidth="1"/>
    <col min="15" max="15" width="7.44140625" style="205" customWidth="1"/>
  </cols>
  <sheetData>
    <row r="1" spans="1:15" ht="24.6">
      <c r="A1" s="529" t="str">
        <f>Altalanos!$A$6</f>
        <v>Bács-Kiskun megyei Tenisz Diákolimpia</v>
      </c>
      <c r="B1" s="9"/>
      <c r="C1" s="9"/>
      <c r="D1" s="12"/>
      <c r="E1" s="209" t="s">
        <v>365</v>
      </c>
      <c r="F1" s="269"/>
      <c r="G1" s="603"/>
      <c r="H1" s="531"/>
      <c r="I1" s="531"/>
      <c r="J1" s="531"/>
      <c r="K1" s="531"/>
      <c r="L1" s="531"/>
      <c r="M1" s="531"/>
      <c r="N1" s="531"/>
      <c r="O1" s="532"/>
    </row>
    <row r="2" spans="1:15">
      <c r="B2" s="17" t="s">
        <v>99</v>
      </c>
      <c r="C2" s="187">
        <f>Altalanos!$C$8</f>
        <v>0</v>
      </c>
      <c r="D2" s="269"/>
      <c r="E2" s="209" t="s">
        <v>366</v>
      </c>
      <c r="F2" s="533"/>
      <c r="G2" s="604"/>
      <c r="H2" s="207"/>
      <c r="I2" s="207"/>
      <c r="J2" s="207"/>
      <c r="K2" s="207"/>
      <c r="L2" s="216"/>
      <c r="M2" s="214"/>
      <c r="N2" s="214"/>
      <c r="O2" s="216"/>
    </row>
    <row r="3" spans="1:15" s="5" customFormat="1">
      <c r="A3" s="605"/>
      <c r="B3" s="606"/>
      <c r="C3" s="606"/>
      <c r="D3" s="606"/>
      <c r="E3" s="607"/>
      <c r="F3" s="606"/>
      <c r="G3" s="608"/>
      <c r="H3" s="537"/>
      <c r="I3" s="538"/>
      <c r="J3" s="538"/>
      <c r="K3" s="538"/>
      <c r="L3" s="539" t="s">
        <v>155</v>
      </c>
      <c r="M3" s="540"/>
      <c r="N3" s="226"/>
      <c r="O3" s="541"/>
    </row>
    <row r="4" spans="1:15" s="5" customFormat="1">
      <c r="A4" s="23" t="s">
        <v>101</v>
      </c>
      <c r="B4" s="23"/>
      <c r="C4" s="228" t="s">
        <v>11</v>
      </c>
      <c r="D4" s="23" t="s">
        <v>102</v>
      </c>
      <c r="E4" s="609"/>
      <c r="F4" s="610"/>
      <c r="G4" s="611" t="s">
        <v>103</v>
      </c>
      <c r="H4" s="545"/>
      <c r="I4" s="546"/>
      <c r="J4" s="546"/>
      <c r="K4" s="546"/>
      <c r="L4" s="545"/>
      <c r="M4" s="547"/>
      <c r="N4" s="547"/>
      <c r="O4" s="232"/>
    </row>
    <row r="5" spans="1:15" s="5" customFormat="1">
      <c r="A5" s="27" t="str">
        <f>Altalanos!$A$10</f>
        <v>2026.05.12</v>
      </c>
      <c r="B5" s="27"/>
      <c r="C5" s="548" t="str">
        <f>Altalanos!$C$10</f>
        <v>Baja</v>
      </c>
      <c r="D5" s="233" t="str">
        <f>Altalanos!$D$10</f>
        <v/>
      </c>
      <c r="E5" s="35"/>
      <c r="F5" s="233"/>
      <c r="G5" s="612">
        <f>Altalanos!$E$10</f>
        <v>0</v>
      </c>
      <c r="H5" s="234"/>
      <c r="I5" s="35"/>
      <c r="J5" s="35"/>
      <c r="K5" s="35"/>
      <c r="L5" s="234"/>
      <c r="M5" s="233"/>
      <c r="N5" s="233"/>
      <c r="O5" s="551"/>
    </row>
    <row r="6" spans="1:15" ht="30" customHeight="1">
      <c r="A6" s="552" t="s">
        <v>367</v>
      </c>
      <c r="B6" s="239" t="s">
        <v>167</v>
      </c>
      <c r="C6" s="239" t="s">
        <v>114</v>
      </c>
      <c r="D6" s="239" t="s">
        <v>115</v>
      </c>
      <c r="E6" s="242" t="s">
        <v>339</v>
      </c>
      <c r="F6" s="613" t="s">
        <v>341</v>
      </c>
      <c r="G6" s="614" t="s">
        <v>368</v>
      </c>
      <c r="H6" s="555" t="s">
        <v>369</v>
      </c>
      <c r="I6" s="556" t="s">
        <v>370</v>
      </c>
      <c r="J6" s="557" t="s">
        <v>371</v>
      </c>
      <c r="K6" s="556" t="s">
        <v>372</v>
      </c>
      <c r="L6" s="615" t="s">
        <v>373</v>
      </c>
      <c r="M6" s="616" t="s">
        <v>374</v>
      </c>
      <c r="N6" s="617" t="s">
        <v>375</v>
      </c>
      <c r="O6" s="242" t="s">
        <v>345</v>
      </c>
    </row>
    <row r="7" spans="1:15" s="203" customFormat="1" ht="18.899999999999999" customHeight="1">
      <c r="A7" s="562">
        <v>1</v>
      </c>
      <c r="B7" s="246"/>
      <c r="C7" s="246"/>
      <c r="D7" s="247"/>
      <c r="E7" s="563"/>
      <c r="F7" s="618"/>
      <c r="G7" s="619"/>
      <c r="H7" s="566"/>
      <c r="I7" s="567"/>
      <c r="J7" s="568"/>
      <c r="K7" s="567"/>
      <c r="L7" s="569"/>
      <c r="M7" s="247"/>
      <c r="N7" s="570"/>
      <c r="O7" s="618"/>
    </row>
    <row r="8" spans="1:15" s="203" customFormat="1" ht="18.899999999999999" customHeight="1">
      <c r="A8" s="562">
        <v>2</v>
      </c>
      <c r="B8" s="246"/>
      <c r="C8" s="246"/>
      <c r="D8" s="247"/>
      <c r="E8" s="563"/>
      <c r="F8" s="574"/>
      <c r="G8" s="247"/>
      <c r="H8" s="566"/>
      <c r="I8" s="567"/>
      <c r="J8" s="568"/>
      <c r="K8" s="567"/>
      <c r="L8" s="569"/>
      <c r="M8" s="247"/>
      <c r="N8" s="570"/>
      <c r="O8" s="576"/>
    </row>
    <row r="9" spans="1:15" s="203" customFormat="1" ht="18.899999999999999" customHeight="1">
      <c r="A9" s="562">
        <v>3</v>
      </c>
      <c r="B9" s="246"/>
      <c r="C9" s="246"/>
      <c r="D9" s="247"/>
      <c r="E9" s="563"/>
      <c r="F9" s="574"/>
      <c r="G9" s="247"/>
      <c r="H9" s="566"/>
      <c r="I9" s="567"/>
      <c r="J9" s="568"/>
      <c r="K9" s="567"/>
      <c r="L9" s="569"/>
      <c r="M9" s="247"/>
      <c r="N9" s="573"/>
      <c r="O9" s="574"/>
    </row>
    <row r="10" spans="1:15" s="203" customFormat="1" ht="18.899999999999999" customHeight="1">
      <c r="A10" s="562">
        <v>4</v>
      </c>
      <c r="B10" s="246"/>
      <c r="C10" s="246"/>
      <c r="D10" s="247"/>
      <c r="E10" s="563"/>
      <c r="F10" s="574"/>
      <c r="G10" s="247"/>
      <c r="H10" s="566"/>
      <c r="I10" s="567"/>
      <c r="J10" s="568"/>
      <c r="K10" s="567"/>
      <c r="L10" s="569"/>
      <c r="M10" s="247"/>
      <c r="N10" s="575"/>
      <c r="O10" s="576"/>
    </row>
    <row r="11" spans="1:15" s="203" customFormat="1" ht="18.899999999999999" customHeight="1">
      <c r="A11" s="562">
        <v>5</v>
      </c>
      <c r="B11" s="246"/>
      <c r="C11" s="246"/>
      <c r="D11" s="247"/>
      <c r="E11" s="563"/>
      <c r="F11" s="574"/>
      <c r="G11" s="619"/>
      <c r="H11" s="566"/>
      <c r="I11" s="567"/>
      <c r="J11" s="568"/>
      <c r="K11" s="567"/>
      <c r="L11" s="569"/>
      <c r="M11" s="247"/>
      <c r="N11" s="573"/>
      <c r="O11" s="576"/>
    </row>
    <row r="12" spans="1:15" s="203" customFormat="1" ht="18.899999999999999" customHeight="1">
      <c r="A12" s="562">
        <v>6</v>
      </c>
      <c r="B12" s="246"/>
      <c r="C12" s="246"/>
      <c r="D12" s="247"/>
      <c r="E12" s="563"/>
      <c r="F12" s="574"/>
      <c r="G12" s="247"/>
      <c r="H12" s="566"/>
      <c r="I12" s="567"/>
      <c r="J12" s="568"/>
      <c r="K12" s="567"/>
      <c r="L12" s="569"/>
      <c r="M12" s="247"/>
      <c r="N12" s="573"/>
      <c r="O12" s="576"/>
    </row>
    <row r="13" spans="1:15" s="203" customFormat="1" ht="18.899999999999999" customHeight="1">
      <c r="A13" s="562">
        <v>7</v>
      </c>
      <c r="B13" s="246"/>
      <c r="C13" s="246"/>
      <c r="D13" s="247"/>
      <c r="E13" s="563"/>
      <c r="F13" s="574"/>
      <c r="G13" s="247"/>
      <c r="H13" s="566"/>
      <c r="I13" s="567"/>
      <c r="J13" s="568"/>
      <c r="K13" s="567"/>
      <c r="L13" s="569"/>
      <c r="M13" s="247"/>
      <c r="N13" s="573"/>
      <c r="O13" s="576"/>
    </row>
    <row r="14" spans="1:15" s="203" customFormat="1" ht="18.899999999999999" customHeight="1">
      <c r="A14" s="562">
        <v>8</v>
      </c>
      <c r="B14" s="246"/>
      <c r="C14" s="246"/>
      <c r="D14" s="247"/>
      <c r="E14" s="563"/>
      <c r="F14" s="574"/>
      <c r="G14" s="247"/>
      <c r="H14" s="566"/>
      <c r="I14" s="567"/>
      <c r="J14" s="568"/>
      <c r="K14" s="567"/>
      <c r="L14" s="569"/>
      <c r="M14" s="247"/>
      <c r="N14" s="573"/>
      <c r="O14" s="576"/>
    </row>
    <row r="15" spans="1:15" s="203" customFormat="1" ht="18.899999999999999" customHeight="1">
      <c r="A15" s="562">
        <v>9</v>
      </c>
      <c r="B15" s="246"/>
      <c r="C15" s="246"/>
      <c r="D15" s="247"/>
      <c r="E15" s="563"/>
      <c r="F15" s="574"/>
      <c r="G15" s="247"/>
      <c r="H15" s="566"/>
      <c r="I15" s="567"/>
      <c r="J15" s="568"/>
      <c r="K15" s="567"/>
      <c r="L15" s="569"/>
      <c r="M15" s="247"/>
      <c r="N15" s="580"/>
      <c r="O15" s="576"/>
    </row>
    <row r="16" spans="1:15" s="203" customFormat="1" ht="18.899999999999999" customHeight="1">
      <c r="A16" s="562">
        <v>10</v>
      </c>
      <c r="B16" s="246"/>
      <c r="C16" s="246"/>
      <c r="D16" s="247"/>
      <c r="E16" s="563"/>
      <c r="F16" s="574"/>
      <c r="G16" s="247"/>
      <c r="H16" s="566"/>
      <c r="I16" s="567"/>
      <c r="J16" s="568"/>
      <c r="K16" s="567"/>
      <c r="L16" s="569"/>
      <c r="M16" s="247"/>
      <c r="N16" s="570"/>
      <c r="O16" s="576"/>
    </row>
    <row r="17" spans="1:15" s="203" customFormat="1" ht="18.899999999999999" customHeight="1">
      <c r="A17" s="562">
        <v>11</v>
      </c>
      <c r="B17" s="246"/>
      <c r="C17" s="246"/>
      <c r="D17" s="247"/>
      <c r="E17" s="563"/>
      <c r="F17" s="574"/>
      <c r="G17" s="247"/>
      <c r="H17" s="566"/>
      <c r="I17" s="567"/>
      <c r="J17" s="568"/>
      <c r="K17" s="567"/>
      <c r="L17" s="569"/>
      <c r="M17" s="247"/>
      <c r="N17" s="570"/>
      <c r="O17" s="576"/>
    </row>
    <row r="18" spans="1:15" s="203" customFormat="1" ht="18.899999999999999" customHeight="1">
      <c r="A18" s="562">
        <v>12</v>
      </c>
      <c r="B18" s="246"/>
      <c r="C18" s="246"/>
      <c r="D18" s="247"/>
      <c r="E18" s="563"/>
      <c r="F18" s="574"/>
      <c r="G18" s="247"/>
      <c r="H18" s="566"/>
      <c r="I18" s="567"/>
      <c r="J18" s="568"/>
      <c r="K18" s="567"/>
      <c r="L18" s="569"/>
      <c r="M18" s="247"/>
      <c r="N18" s="570"/>
      <c r="O18" s="576"/>
    </row>
    <row r="19" spans="1:15" s="203" customFormat="1" ht="18.899999999999999" customHeight="1">
      <c r="A19" s="562">
        <v>13</v>
      </c>
      <c r="B19" s="246"/>
      <c r="C19" s="246"/>
      <c r="D19" s="247"/>
      <c r="E19" s="563"/>
      <c r="F19" s="574"/>
      <c r="G19" s="247"/>
      <c r="H19" s="566"/>
      <c r="I19" s="567"/>
      <c r="J19" s="568"/>
      <c r="K19" s="567"/>
      <c r="L19" s="569"/>
      <c r="M19" s="247"/>
      <c r="N19" s="252"/>
      <c r="O19" s="576"/>
    </row>
    <row r="20" spans="1:15" s="203" customFormat="1" ht="18.899999999999999" customHeight="1">
      <c r="A20" s="562">
        <v>14</v>
      </c>
      <c r="B20" s="246"/>
      <c r="C20" s="246"/>
      <c r="D20" s="247"/>
      <c r="E20" s="563"/>
      <c r="F20" s="574"/>
      <c r="G20" s="247"/>
      <c r="H20" s="566"/>
      <c r="I20" s="567"/>
      <c r="J20" s="568"/>
      <c r="K20" s="567"/>
      <c r="L20" s="569"/>
      <c r="M20" s="247"/>
      <c r="N20" s="252"/>
      <c r="O20" s="576"/>
    </row>
    <row r="21" spans="1:15" s="203" customFormat="1" ht="18.899999999999999" customHeight="1">
      <c r="A21" s="562">
        <v>15</v>
      </c>
      <c r="B21" s="246"/>
      <c r="C21" s="246"/>
      <c r="D21" s="247"/>
      <c r="E21" s="563"/>
      <c r="F21" s="574"/>
      <c r="G21" s="247"/>
      <c r="H21" s="566"/>
      <c r="I21" s="567"/>
      <c r="J21" s="568"/>
      <c r="K21" s="567"/>
      <c r="L21" s="569"/>
      <c r="M21" s="247"/>
      <c r="N21" s="570"/>
      <c r="O21" s="576"/>
    </row>
    <row r="22" spans="1:15" s="203" customFormat="1" ht="18.899999999999999" customHeight="1">
      <c r="A22" s="562">
        <v>16</v>
      </c>
      <c r="B22" s="246"/>
      <c r="C22" s="246"/>
      <c r="D22" s="247"/>
      <c r="E22" s="563"/>
      <c r="F22" s="574"/>
      <c r="G22" s="247"/>
      <c r="H22" s="566"/>
      <c r="I22" s="567"/>
      <c r="J22" s="568"/>
      <c r="K22" s="567"/>
      <c r="L22" s="569"/>
      <c r="M22" s="247"/>
      <c r="N22" s="570"/>
      <c r="O22" s="576"/>
    </row>
    <row r="23" spans="1:15" s="203" customFormat="1" ht="18.899999999999999" customHeight="1">
      <c r="A23" s="562">
        <v>17</v>
      </c>
      <c r="B23" s="246"/>
      <c r="C23" s="246"/>
      <c r="D23" s="247"/>
      <c r="E23" s="563"/>
      <c r="F23" s="574"/>
      <c r="G23" s="247"/>
      <c r="H23" s="566"/>
      <c r="I23" s="567"/>
      <c r="J23" s="568"/>
      <c r="K23" s="567"/>
      <c r="L23" s="569"/>
      <c r="M23" s="247"/>
      <c r="N23" s="570"/>
      <c r="O23" s="576"/>
    </row>
    <row r="24" spans="1:15" s="203" customFormat="1" ht="18.899999999999999" customHeight="1">
      <c r="A24" s="562">
        <v>18</v>
      </c>
      <c r="B24" s="246"/>
      <c r="C24" s="246"/>
      <c r="D24" s="247"/>
      <c r="E24" s="563"/>
      <c r="F24" s="574"/>
      <c r="G24" s="247"/>
      <c r="H24" s="566"/>
      <c r="I24" s="567"/>
      <c r="J24" s="568"/>
      <c r="K24" s="567"/>
      <c r="L24" s="569"/>
      <c r="M24" s="247"/>
      <c r="N24" s="570"/>
      <c r="O24" s="576"/>
    </row>
    <row r="25" spans="1:15" s="203" customFormat="1" ht="18.899999999999999" customHeight="1">
      <c r="A25" s="562">
        <v>19</v>
      </c>
      <c r="B25" s="246"/>
      <c r="C25" s="246"/>
      <c r="D25" s="247"/>
      <c r="E25" s="563"/>
      <c r="F25" s="574"/>
      <c r="G25" s="247"/>
      <c r="H25" s="566"/>
      <c r="I25" s="567"/>
      <c r="J25" s="568"/>
      <c r="K25" s="567"/>
      <c r="L25" s="569"/>
      <c r="M25" s="247"/>
      <c r="N25" s="570"/>
      <c r="O25" s="576"/>
    </row>
    <row r="26" spans="1:15" s="203" customFormat="1" ht="18.899999999999999" customHeight="1">
      <c r="A26" s="562">
        <v>20</v>
      </c>
      <c r="B26" s="246"/>
      <c r="C26" s="246"/>
      <c r="D26" s="247"/>
      <c r="E26" s="563"/>
      <c r="F26" s="574"/>
      <c r="G26" s="247"/>
      <c r="H26" s="566"/>
      <c r="I26" s="567"/>
      <c r="J26" s="568"/>
      <c r="K26" s="567"/>
      <c r="L26" s="569"/>
      <c r="M26" s="247"/>
      <c r="N26" s="570"/>
      <c r="O26" s="576"/>
    </row>
    <row r="27" spans="1:15" s="203" customFormat="1" ht="18.899999999999999" customHeight="1">
      <c r="A27" s="562">
        <v>21</v>
      </c>
      <c r="B27" s="246"/>
      <c r="C27" s="246"/>
      <c r="D27" s="247"/>
      <c r="E27" s="563"/>
      <c r="F27" s="574"/>
      <c r="G27" s="247"/>
      <c r="H27" s="566"/>
      <c r="I27" s="567"/>
      <c r="J27" s="568"/>
      <c r="K27" s="567"/>
      <c r="L27" s="569"/>
      <c r="M27" s="247"/>
      <c r="N27" s="252"/>
      <c r="O27" s="574"/>
    </row>
    <row r="28" spans="1:15" s="203" customFormat="1" ht="18.899999999999999" customHeight="1">
      <c r="A28" s="562">
        <v>22</v>
      </c>
      <c r="B28" s="246"/>
      <c r="C28" s="246"/>
      <c r="D28" s="247"/>
      <c r="E28" s="563"/>
      <c r="F28" s="571"/>
      <c r="G28" s="571"/>
      <c r="H28" s="566"/>
      <c r="I28" s="567"/>
      <c r="J28" s="568"/>
      <c r="K28" s="567"/>
      <c r="L28" s="569"/>
      <c r="M28" s="252"/>
      <c r="N28" s="252"/>
      <c r="O28" s="252"/>
    </row>
    <row r="29" spans="1:15" s="203" customFormat="1" ht="18.899999999999999" customHeight="1">
      <c r="A29" s="562">
        <v>23</v>
      </c>
      <c r="B29" s="246"/>
      <c r="C29" s="246"/>
      <c r="D29" s="247"/>
      <c r="E29" s="563"/>
      <c r="F29" s="571"/>
      <c r="G29" s="571"/>
      <c r="H29" s="566"/>
      <c r="I29" s="567"/>
      <c r="J29" s="568"/>
      <c r="K29" s="567"/>
      <c r="L29" s="569"/>
      <c r="M29" s="252"/>
      <c r="N29" s="570"/>
      <c r="O29" s="252"/>
    </row>
    <row r="30" spans="1:15" s="203" customFormat="1" ht="18.899999999999999" customHeight="1">
      <c r="A30" s="562">
        <v>24</v>
      </c>
      <c r="B30" s="246"/>
      <c r="C30" s="246"/>
      <c r="D30" s="247"/>
      <c r="E30" s="563"/>
      <c r="F30" s="571"/>
      <c r="G30" s="620"/>
      <c r="H30" s="566"/>
      <c r="I30" s="567"/>
      <c r="J30" s="568"/>
      <c r="K30" s="567"/>
      <c r="L30" s="569"/>
      <c r="M30" s="252"/>
      <c r="N30" s="570">
        <f t="shared" ref="N30:N93" si="0">IF(L30="DA",1,IF(L30="WC",2,IF(L30="SE",3,IF(L30="Q",4,IF(L30="LL",5,999)))))</f>
        <v>999</v>
      </c>
      <c r="O30" s="252"/>
    </row>
    <row r="31" spans="1:15" s="203" customFormat="1" ht="18.899999999999999" customHeight="1">
      <c r="A31" s="562">
        <v>25</v>
      </c>
      <c r="B31" s="246"/>
      <c r="C31" s="246"/>
      <c r="D31" s="247"/>
      <c r="E31" s="563"/>
      <c r="F31" s="571"/>
      <c r="G31" s="620"/>
      <c r="H31" s="566"/>
      <c r="I31" s="567"/>
      <c r="J31" s="568"/>
      <c r="K31" s="567"/>
      <c r="L31" s="569"/>
      <c r="M31" s="252"/>
      <c r="N31" s="570">
        <f t="shared" si="0"/>
        <v>999</v>
      </c>
      <c r="O31" s="252"/>
    </row>
    <row r="32" spans="1:15" s="203" customFormat="1" ht="18.899999999999999" customHeight="1">
      <c r="A32" s="562">
        <v>26</v>
      </c>
      <c r="B32" s="246"/>
      <c r="C32" s="246"/>
      <c r="D32" s="247"/>
      <c r="E32" s="563"/>
      <c r="F32" s="571"/>
      <c r="G32" s="620"/>
      <c r="H32" s="566"/>
      <c r="I32" s="567"/>
      <c r="J32" s="568"/>
      <c r="K32" s="567"/>
      <c r="L32" s="569"/>
      <c r="M32" s="252"/>
      <c r="N32" s="570">
        <f t="shared" si="0"/>
        <v>999</v>
      </c>
      <c r="O32" s="252"/>
    </row>
    <row r="33" spans="1:15" s="203" customFormat="1" ht="18.899999999999999" customHeight="1">
      <c r="A33" s="562">
        <v>27</v>
      </c>
      <c r="B33" s="246"/>
      <c r="C33" s="246"/>
      <c r="D33" s="247"/>
      <c r="E33" s="563"/>
      <c r="F33" s="571"/>
      <c r="G33" s="620"/>
      <c r="H33" s="566" t="e">
        <f>IF(AND(O33="",#REF!&gt;0,#REF!&lt;5),I33,)</f>
        <v>#REF!</v>
      </c>
      <c r="I33" s="567" t="str">
        <f>IF(D33="","ZZZ9",IF(AND(#REF!&gt;0,#REF!&lt;5),D33&amp;#REF!,D33&amp;"9"))</f>
        <v>ZZZ9</v>
      </c>
      <c r="J33" s="568">
        <f t="shared" ref="J33:J96" si="1">IF(O33="",999,O33)</f>
        <v>999</v>
      </c>
      <c r="K33" s="567">
        <f t="shared" ref="K33:K96" si="2">IF(N33=999,999,1)</f>
        <v>999</v>
      </c>
      <c r="L33" s="569"/>
      <c r="M33" s="252"/>
      <c r="N33" s="570">
        <f t="shared" si="0"/>
        <v>999</v>
      </c>
      <c r="O33" s="252"/>
    </row>
    <row r="34" spans="1:15" s="203" customFormat="1" ht="18.899999999999999" customHeight="1">
      <c r="A34" s="562">
        <v>28</v>
      </c>
      <c r="B34" s="246"/>
      <c r="C34" s="246"/>
      <c r="D34" s="247"/>
      <c r="E34" s="563"/>
      <c r="F34" s="571"/>
      <c r="G34" s="620"/>
      <c r="H34" s="566" t="e">
        <f>IF(AND(O34="",#REF!&gt;0,#REF!&lt;5),I34,)</f>
        <v>#REF!</v>
      </c>
      <c r="I34" s="567" t="str">
        <f>IF(D34="","ZZZ9",IF(AND(#REF!&gt;0,#REF!&lt;5),D34&amp;#REF!,D34&amp;"9"))</f>
        <v>ZZZ9</v>
      </c>
      <c r="J34" s="568">
        <f t="shared" si="1"/>
        <v>999</v>
      </c>
      <c r="K34" s="567">
        <f t="shared" si="2"/>
        <v>999</v>
      </c>
      <c r="L34" s="569"/>
      <c r="M34" s="252"/>
      <c r="N34" s="570">
        <f t="shared" si="0"/>
        <v>999</v>
      </c>
      <c r="O34" s="252"/>
    </row>
    <row r="35" spans="1:15" s="203" customFormat="1" ht="18.899999999999999" customHeight="1">
      <c r="A35" s="562">
        <v>29</v>
      </c>
      <c r="B35" s="246"/>
      <c r="C35" s="246"/>
      <c r="D35" s="247"/>
      <c r="E35" s="563"/>
      <c r="F35" s="571"/>
      <c r="G35" s="620"/>
      <c r="H35" s="566" t="e">
        <f>IF(AND(O35="",#REF!&gt;0,#REF!&lt;5),I35,)</f>
        <v>#REF!</v>
      </c>
      <c r="I35" s="567" t="str">
        <f>IF(D35="","ZZZ9",IF(AND(#REF!&gt;0,#REF!&lt;5),D35&amp;#REF!,D35&amp;"9"))</f>
        <v>ZZZ9</v>
      </c>
      <c r="J35" s="568">
        <f t="shared" si="1"/>
        <v>999</v>
      </c>
      <c r="K35" s="567">
        <f t="shared" si="2"/>
        <v>999</v>
      </c>
      <c r="L35" s="569"/>
      <c r="M35" s="252"/>
      <c r="N35" s="570">
        <f t="shared" si="0"/>
        <v>999</v>
      </c>
      <c r="O35" s="252"/>
    </row>
    <row r="36" spans="1:15" s="203" customFormat="1" ht="18.899999999999999" customHeight="1">
      <c r="A36" s="562">
        <v>30</v>
      </c>
      <c r="B36" s="246"/>
      <c r="C36" s="246"/>
      <c r="D36" s="247"/>
      <c r="E36" s="563"/>
      <c r="F36" s="571"/>
      <c r="G36" s="620"/>
      <c r="H36" s="566" t="e">
        <f>IF(AND(O36="",#REF!&gt;0,#REF!&lt;5),I36,)</f>
        <v>#REF!</v>
      </c>
      <c r="I36" s="567" t="str">
        <f>IF(D36="","ZZZ9",IF(AND(#REF!&gt;0,#REF!&lt;5),D36&amp;#REF!,D36&amp;"9"))</f>
        <v>ZZZ9</v>
      </c>
      <c r="J36" s="568">
        <f t="shared" si="1"/>
        <v>999</v>
      </c>
      <c r="K36" s="567">
        <f t="shared" si="2"/>
        <v>999</v>
      </c>
      <c r="L36" s="569"/>
      <c r="M36" s="252"/>
      <c r="N36" s="570">
        <f t="shared" si="0"/>
        <v>999</v>
      </c>
      <c r="O36" s="252"/>
    </row>
    <row r="37" spans="1:15" s="203" customFormat="1" ht="18.899999999999999" customHeight="1">
      <c r="A37" s="562">
        <v>31</v>
      </c>
      <c r="B37" s="246"/>
      <c r="C37" s="246"/>
      <c r="D37" s="247"/>
      <c r="E37" s="563"/>
      <c r="F37" s="571"/>
      <c r="G37" s="620"/>
      <c r="H37" s="566" t="e">
        <f>IF(AND(O37="",#REF!&gt;0,#REF!&lt;5),I37,)</f>
        <v>#REF!</v>
      </c>
      <c r="I37" s="567" t="str">
        <f>IF(D37="","ZZZ9",IF(AND(#REF!&gt;0,#REF!&lt;5),D37&amp;#REF!,D37&amp;"9"))</f>
        <v>ZZZ9</v>
      </c>
      <c r="J37" s="568">
        <f t="shared" si="1"/>
        <v>999</v>
      </c>
      <c r="K37" s="567">
        <f t="shared" si="2"/>
        <v>999</v>
      </c>
      <c r="L37" s="569"/>
      <c r="M37" s="252"/>
      <c r="N37" s="570">
        <f t="shared" si="0"/>
        <v>999</v>
      </c>
      <c r="O37" s="252"/>
    </row>
    <row r="38" spans="1:15" s="203" customFormat="1" ht="18.899999999999999" customHeight="1">
      <c r="A38" s="562">
        <v>32</v>
      </c>
      <c r="B38" s="246"/>
      <c r="C38" s="246"/>
      <c r="D38" s="247"/>
      <c r="E38" s="563"/>
      <c r="F38" s="571"/>
      <c r="G38" s="620"/>
      <c r="H38" s="566" t="e">
        <f>IF(AND(O38="",#REF!&gt;0,#REF!&lt;5),I38,)</f>
        <v>#REF!</v>
      </c>
      <c r="I38" s="567" t="str">
        <f>IF(D38="","ZZZ9",IF(AND(#REF!&gt;0,#REF!&lt;5),D38&amp;#REF!,D38&amp;"9"))</f>
        <v>ZZZ9</v>
      </c>
      <c r="J38" s="568">
        <f t="shared" si="1"/>
        <v>999</v>
      </c>
      <c r="K38" s="567">
        <f t="shared" si="2"/>
        <v>999</v>
      </c>
      <c r="L38" s="569"/>
      <c r="M38" s="252"/>
      <c r="N38" s="570">
        <f t="shared" si="0"/>
        <v>999</v>
      </c>
      <c r="O38" s="252"/>
    </row>
    <row r="39" spans="1:15" s="203" customFormat="1" ht="18.899999999999999" customHeight="1">
      <c r="A39" s="562">
        <v>33</v>
      </c>
      <c r="B39" s="246"/>
      <c r="C39" s="246"/>
      <c r="D39" s="247"/>
      <c r="E39" s="563"/>
      <c r="F39" s="571"/>
      <c r="G39" s="620"/>
      <c r="H39" s="566" t="e">
        <f>IF(AND(O39="",#REF!&gt;0,#REF!&lt;5),I39,)</f>
        <v>#REF!</v>
      </c>
      <c r="I39" s="567" t="str">
        <f>IF(D39="","ZZZ9",IF(AND(#REF!&gt;0,#REF!&lt;5),D39&amp;#REF!,D39&amp;"9"))</f>
        <v>ZZZ9</v>
      </c>
      <c r="J39" s="568">
        <f t="shared" si="1"/>
        <v>999</v>
      </c>
      <c r="K39" s="567">
        <f t="shared" si="2"/>
        <v>999</v>
      </c>
      <c r="L39" s="569"/>
      <c r="M39" s="252"/>
      <c r="N39" s="570">
        <f t="shared" si="0"/>
        <v>999</v>
      </c>
      <c r="O39" s="252"/>
    </row>
    <row r="40" spans="1:15" s="203" customFormat="1" ht="18.899999999999999" customHeight="1">
      <c r="A40" s="562">
        <v>34</v>
      </c>
      <c r="B40" s="246"/>
      <c r="C40" s="246"/>
      <c r="D40" s="247"/>
      <c r="E40" s="563"/>
      <c r="F40" s="571"/>
      <c r="G40" s="620"/>
      <c r="H40" s="566" t="e">
        <f>IF(AND(O40="",#REF!&gt;0,#REF!&lt;5),I40,)</f>
        <v>#REF!</v>
      </c>
      <c r="I40" s="567" t="str">
        <f>IF(D40="","ZZZ9",IF(AND(#REF!&gt;0,#REF!&lt;5),D40&amp;#REF!,D40&amp;"9"))</f>
        <v>ZZZ9</v>
      </c>
      <c r="J40" s="568">
        <f t="shared" si="1"/>
        <v>999</v>
      </c>
      <c r="K40" s="567">
        <f t="shared" si="2"/>
        <v>999</v>
      </c>
      <c r="L40" s="569"/>
      <c r="M40" s="252"/>
      <c r="N40" s="570">
        <f t="shared" si="0"/>
        <v>999</v>
      </c>
      <c r="O40" s="252"/>
    </row>
    <row r="41" spans="1:15" s="203" customFormat="1" ht="18.899999999999999" customHeight="1">
      <c r="A41" s="562">
        <v>35</v>
      </c>
      <c r="B41" s="246"/>
      <c r="C41" s="246"/>
      <c r="D41" s="247"/>
      <c r="E41" s="563"/>
      <c r="F41" s="571"/>
      <c r="G41" s="620"/>
      <c r="H41" s="566" t="e">
        <f>IF(AND(O41="",#REF!&gt;0,#REF!&lt;5),I41,)</f>
        <v>#REF!</v>
      </c>
      <c r="I41" s="567" t="str">
        <f>IF(D41="","ZZZ9",IF(AND(#REF!&gt;0,#REF!&lt;5),D41&amp;#REF!,D41&amp;"9"))</f>
        <v>ZZZ9</v>
      </c>
      <c r="J41" s="568">
        <f t="shared" si="1"/>
        <v>999</v>
      </c>
      <c r="K41" s="567">
        <f t="shared" si="2"/>
        <v>999</v>
      </c>
      <c r="L41" s="569"/>
      <c r="M41" s="252"/>
      <c r="N41" s="570">
        <f t="shared" si="0"/>
        <v>999</v>
      </c>
      <c r="O41" s="252"/>
    </row>
    <row r="42" spans="1:15" s="203" customFormat="1" ht="18.899999999999999" customHeight="1">
      <c r="A42" s="562">
        <v>36</v>
      </c>
      <c r="B42" s="246"/>
      <c r="C42" s="246"/>
      <c r="D42" s="247"/>
      <c r="E42" s="563"/>
      <c r="F42" s="571"/>
      <c r="G42" s="620"/>
      <c r="H42" s="566" t="e">
        <f>IF(AND(O42="",#REF!&gt;0,#REF!&lt;5),I42,)</f>
        <v>#REF!</v>
      </c>
      <c r="I42" s="567" t="str">
        <f>IF(D42="","ZZZ9",IF(AND(#REF!&gt;0,#REF!&lt;5),D42&amp;#REF!,D42&amp;"9"))</f>
        <v>ZZZ9</v>
      </c>
      <c r="J42" s="568">
        <f t="shared" si="1"/>
        <v>999</v>
      </c>
      <c r="K42" s="567">
        <f t="shared" si="2"/>
        <v>999</v>
      </c>
      <c r="L42" s="569"/>
      <c r="M42" s="252"/>
      <c r="N42" s="570">
        <f t="shared" si="0"/>
        <v>999</v>
      </c>
      <c r="O42" s="252"/>
    </row>
    <row r="43" spans="1:15" s="203" customFormat="1" ht="18.899999999999999" customHeight="1">
      <c r="A43" s="562">
        <v>37</v>
      </c>
      <c r="B43" s="246"/>
      <c r="C43" s="246"/>
      <c r="D43" s="247"/>
      <c r="E43" s="563"/>
      <c r="F43" s="571"/>
      <c r="G43" s="620"/>
      <c r="H43" s="566" t="e">
        <f>IF(AND(O43="",#REF!&gt;0,#REF!&lt;5),I43,)</f>
        <v>#REF!</v>
      </c>
      <c r="I43" s="567" t="str">
        <f>IF(D43="","ZZZ9",IF(AND(#REF!&gt;0,#REF!&lt;5),D43&amp;#REF!,D43&amp;"9"))</f>
        <v>ZZZ9</v>
      </c>
      <c r="J43" s="568">
        <f t="shared" si="1"/>
        <v>999</v>
      </c>
      <c r="K43" s="567">
        <f t="shared" si="2"/>
        <v>999</v>
      </c>
      <c r="L43" s="569"/>
      <c r="M43" s="252"/>
      <c r="N43" s="570">
        <f t="shared" si="0"/>
        <v>999</v>
      </c>
      <c r="O43" s="252"/>
    </row>
    <row r="44" spans="1:15" s="203" customFormat="1" ht="18.899999999999999" customHeight="1">
      <c r="A44" s="562">
        <v>38</v>
      </c>
      <c r="B44" s="246"/>
      <c r="C44" s="246"/>
      <c r="D44" s="247"/>
      <c r="E44" s="563"/>
      <c r="F44" s="571"/>
      <c r="G44" s="620"/>
      <c r="H44" s="566" t="e">
        <f>IF(AND(O44="",#REF!&gt;0,#REF!&lt;5),I44,)</f>
        <v>#REF!</v>
      </c>
      <c r="I44" s="567" t="str">
        <f>IF(D44="","ZZZ9",IF(AND(#REF!&gt;0,#REF!&lt;5),D44&amp;#REF!,D44&amp;"9"))</f>
        <v>ZZZ9</v>
      </c>
      <c r="J44" s="568">
        <f t="shared" si="1"/>
        <v>999</v>
      </c>
      <c r="K44" s="567">
        <f t="shared" si="2"/>
        <v>999</v>
      </c>
      <c r="L44" s="569"/>
      <c r="M44" s="252"/>
      <c r="N44" s="570">
        <f t="shared" si="0"/>
        <v>999</v>
      </c>
      <c r="O44" s="252"/>
    </row>
    <row r="45" spans="1:15" s="203" customFormat="1" ht="18.899999999999999" customHeight="1">
      <c r="A45" s="562">
        <v>39</v>
      </c>
      <c r="B45" s="246"/>
      <c r="C45" s="246"/>
      <c r="D45" s="247"/>
      <c r="E45" s="563"/>
      <c r="F45" s="571"/>
      <c r="G45" s="620"/>
      <c r="H45" s="566" t="e">
        <f>IF(AND(O45="",#REF!&gt;0,#REF!&lt;5),I45,)</f>
        <v>#REF!</v>
      </c>
      <c r="I45" s="567" t="str">
        <f>IF(D45="","ZZZ9",IF(AND(#REF!&gt;0,#REF!&lt;5),D45&amp;#REF!,D45&amp;"9"))</f>
        <v>ZZZ9</v>
      </c>
      <c r="J45" s="568">
        <f t="shared" si="1"/>
        <v>999</v>
      </c>
      <c r="K45" s="567">
        <f t="shared" si="2"/>
        <v>999</v>
      </c>
      <c r="L45" s="569"/>
      <c r="M45" s="252"/>
      <c r="N45" s="570">
        <f t="shared" si="0"/>
        <v>999</v>
      </c>
      <c r="O45" s="252"/>
    </row>
    <row r="46" spans="1:15" s="203" customFormat="1" ht="18.899999999999999" customHeight="1">
      <c r="A46" s="562">
        <v>40</v>
      </c>
      <c r="B46" s="246"/>
      <c r="C46" s="246"/>
      <c r="D46" s="247"/>
      <c r="E46" s="563"/>
      <c r="F46" s="571"/>
      <c r="G46" s="620"/>
      <c r="H46" s="566" t="e">
        <f>IF(AND(O46="",#REF!&gt;0,#REF!&lt;5),I46,)</f>
        <v>#REF!</v>
      </c>
      <c r="I46" s="567" t="str">
        <f>IF(D46="","ZZZ9",IF(AND(#REF!&gt;0,#REF!&lt;5),D46&amp;#REF!,D46&amp;"9"))</f>
        <v>ZZZ9</v>
      </c>
      <c r="J46" s="568">
        <f t="shared" si="1"/>
        <v>999</v>
      </c>
      <c r="K46" s="567">
        <f t="shared" si="2"/>
        <v>999</v>
      </c>
      <c r="L46" s="569"/>
      <c r="M46" s="252"/>
      <c r="N46" s="570">
        <f t="shared" si="0"/>
        <v>999</v>
      </c>
      <c r="O46" s="252"/>
    </row>
    <row r="47" spans="1:15" s="203" customFormat="1" ht="18.899999999999999" customHeight="1">
      <c r="A47" s="562">
        <v>41</v>
      </c>
      <c r="B47" s="246"/>
      <c r="C47" s="246"/>
      <c r="D47" s="247"/>
      <c r="E47" s="563"/>
      <c r="F47" s="571"/>
      <c r="G47" s="620"/>
      <c r="H47" s="566" t="e">
        <f>IF(AND(O47="",#REF!&gt;0,#REF!&lt;5),I47,)</f>
        <v>#REF!</v>
      </c>
      <c r="I47" s="567" t="str">
        <f>IF(D47="","ZZZ9",IF(AND(#REF!&gt;0,#REF!&lt;5),D47&amp;#REF!,D47&amp;"9"))</f>
        <v>ZZZ9</v>
      </c>
      <c r="J47" s="568">
        <f t="shared" si="1"/>
        <v>999</v>
      </c>
      <c r="K47" s="567">
        <f t="shared" si="2"/>
        <v>999</v>
      </c>
      <c r="L47" s="569"/>
      <c r="M47" s="252"/>
      <c r="N47" s="570">
        <f t="shared" si="0"/>
        <v>999</v>
      </c>
      <c r="O47" s="252"/>
    </row>
    <row r="48" spans="1:15" s="203" customFormat="1" ht="18.899999999999999" customHeight="1">
      <c r="A48" s="562">
        <v>42</v>
      </c>
      <c r="B48" s="246"/>
      <c r="C48" s="246"/>
      <c r="D48" s="247"/>
      <c r="E48" s="563"/>
      <c r="F48" s="571"/>
      <c r="G48" s="620"/>
      <c r="H48" s="566" t="e">
        <f>IF(AND(O48="",#REF!&gt;0,#REF!&lt;5),I48,)</f>
        <v>#REF!</v>
      </c>
      <c r="I48" s="567" t="str">
        <f>IF(D48="","ZZZ9",IF(AND(#REF!&gt;0,#REF!&lt;5),D48&amp;#REF!,D48&amp;"9"))</f>
        <v>ZZZ9</v>
      </c>
      <c r="J48" s="568">
        <f t="shared" si="1"/>
        <v>999</v>
      </c>
      <c r="K48" s="567">
        <f t="shared" si="2"/>
        <v>999</v>
      </c>
      <c r="L48" s="569"/>
      <c r="M48" s="252"/>
      <c r="N48" s="570">
        <f t="shared" si="0"/>
        <v>999</v>
      </c>
      <c r="O48" s="252"/>
    </row>
    <row r="49" spans="1:15" s="203" customFormat="1" ht="18.899999999999999" customHeight="1">
      <c r="A49" s="562">
        <v>43</v>
      </c>
      <c r="B49" s="246"/>
      <c r="C49" s="246"/>
      <c r="D49" s="247"/>
      <c r="E49" s="563"/>
      <c r="F49" s="571"/>
      <c r="G49" s="620"/>
      <c r="H49" s="566" t="e">
        <f>IF(AND(O49="",#REF!&gt;0,#REF!&lt;5),I49,)</f>
        <v>#REF!</v>
      </c>
      <c r="I49" s="567" t="str">
        <f>IF(D49="","ZZZ9",IF(AND(#REF!&gt;0,#REF!&lt;5),D49&amp;#REF!,D49&amp;"9"))</f>
        <v>ZZZ9</v>
      </c>
      <c r="J49" s="568">
        <f t="shared" si="1"/>
        <v>999</v>
      </c>
      <c r="K49" s="567">
        <f t="shared" si="2"/>
        <v>999</v>
      </c>
      <c r="L49" s="569"/>
      <c r="M49" s="252"/>
      <c r="N49" s="570">
        <f t="shared" si="0"/>
        <v>999</v>
      </c>
      <c r="O49" s="252"/>
    </row>
    <row r="50" spans="1:15" s="203" customFormat="1" ht="18.899999999999999" customHeight="1">
      <c r="A50" s="562">
        <v>44</v>
      </c>
      <c r="B50" s="246"/>
      <c r="C50" s="246"/>
      <c r="D50" s="247"/>
      <c r="E50" s="563"/>
      <c r="F50" s="571"/>
      <c r="G50" s="620"/>
      <c r="H50" s="566" t="e">
        <f>IF(AND(O50="",#REF!&gt;0,#REF!&lt;5),I50,)</f>
        <v>#REF!</v>
      </c>
      <c r="I50" s="567" t="str">
        <f>IF(D50="","ZZZ9",IF(AND(#REF!&gt;0,#REF!&lt;5),D50&amp;#REF!,D50&amp;"9"))</f>
        <v>ZZZ9</v>
      </c>
      <c r="J50" s="568">
        <f t="shared" si="1"/>
        <v>999</v>
      </c>
      <c r="K50" s="567">
        <f t="shared" si="2"/>
        <v>999</v>
      </c>
      <c r="L50" s="569"/>
      <c r="M50" s="252"/>
      <c r="N50" s="570">
        <f t="shared" si="0"/>
        <v>999</v>
      </c>
      <c r="O50" s="252"/>
    </row>
    <row r="51" spans="1:15" s="203" customFormat="1" ht="18.899999999999999" customHeight="1">
      <c r="A51" s="562">
        <v>45</v>
      </c>
      <c r="B51" s="246"/>
      <c r="C51" s="246"/>
      <c r="D51" s="247"/>
      <c r="E51" s="563"/>
      <c r="F51" s="571"/>
      <c r="G51" s="620"/>
      <c r="H51" s="566" t="e">
        <f>IF(AND(O51="",#REF!&gt;0,#REF!&lt;5),I51,)</f>
        <v>#REF!</v>
      </c>
      <c r="I51" s="567" t="str">
        <f>IF(D51="","ZZZ9",IF(AND(#REF!&gt;0,#REF!&lt;5),D51&amp;#REF!,D51&amp;"9"))</f>
        <v>ZZZ9</v>
      </c>
      <c r="J51" s="568">
        <f t="shared" si="1"/>
        <v>999</v>
      </c>
      <c r="K51" s="567">
        <f t="shared" si="2"/>
        <v>999</v>
      </c>
      <c r="L51" s="569"/>
      <c r="M51" s="252"/>
      <c r="N51" s="570">
        <f t="shared" si="0"/>
        <v>999</v>
      </c>
      <c r="O51" s="252"/>
    </row>
    <row r="52" spans="1:15" s="203" customFormat="1" ht="18.899999999999999" customHeight="1">
      <c r="A52" s="562">
        <v>46</v>
      </c>
      <c r="B52" s="246"/>
      <c r="C52" s="246"/>
      <c r="D52" s="247"/>
      <c r="E52" s="563"/>
      <c r="F52" s="571"/>
      <c r="G52" s="620"/>
      <c r="H52" s="566" t="e">
        <f>IF(AND(O52="",#REF!&gt;0,#REF!&lt;5),I52,)</f>
        <v>#REF!</v>
      </c>
      <c r="I52" s="567" t="str">
        <f>IF(D52="","ZZZ9",IF(AND(#REF!&gt;0,#REF!&lt;5),D52&amp;#REF!,D52&amp;"9"))</f>
        <v>ZZZ9</v>
      </c>
      <c r="J52" s="568">
        <f t="shared" si="1"/>
        <v>999</v>
      </c>
      <c r="K52" s="567">
        <f t="shared" si="2"/>
        <v>999</v>
      </c>
      <c r="L52" s="569"/>
      <c r="M52" s="252"/>
      <c r="N52" s="570">
        <f t="shared" si="0"/>
        <v>999</v>
      </c>
      <c r="O52" s="252"/>
    </row>
    <row r="53" spans="1:15" s="203" customFormat="1" ht="18.899999999999999" customHeight="1">
      <c r="A53" s="562">
        <v>47</v>
      </c>
      <c r="B53" s="246"/>
      <c r="C53" s="246"/>
      <c r="D53" s="247"/>
      <c r="E53" s="563"/>
      <c r="F53" s="571"/>
      <c r="G53" s="620"/>
      <c r="H53" s="566" t="e">
        <f>IF(AND(O53="",#REF!&gt;0,#REF!&lt;5),I53,)</f>
        <v>#REF!</v>
      </c>
      <c r="I53" s="567" t="str">
        <f>IF(D53="","ZZZ9",IF(AND(#REF!&gt;0,#REF!&lt;5),D53&amp;#REF!,D53&amp;"9"))</f>
        <v>ZZZ9</v>
      </c>
      <c r="J53" s="568">
        <f t="shared" si="1"/>
        <v>999</v>
      </c>
      <c r="K53" s="567">
        <f t="shared" si="2"/>
        <v>999</v>
      </c>
      <c r="L53" s="569"/>
      <c r="M53" s="252"/>
      <c r="N53" s="570">
        <f t="shared" si="0"/>
        <v>999</v>
      </c>
      <c r="O53" s="252"/>
    </row>
    <row r="54" spans="1:15" s="203" customFormat="1" ht="18.899999999999999" customHeight="1">
      <c r="A54" s="562">
        <v>48</v>
      </c>
      <c r="B54" s="246"/>
      <c r="C54" s="246"/>
      <c r="D54" s="247"/>
      <c r="E54" s="563"/>
      <c r="F54" s="571"/>
      <c r="G54" s="620"/>
      <c r="H54" s="566" t="e">
        <f>IF(AND(O54="",#REF!&gt;0,#REF!&lt;5),I54,)</f>
        <v>#REF!</v>
      </c>
      <c r="I54" s="567" t="str">
        <f>IF(D54="","ZZZ9",IF(AND(#REF!&gt;0,#REF!&lt;5),D54&amp;#REF!,D54&amp;"9"))</f>
        <v>ZZZ9</v>
      </c>
      <c r="J54" s="568">
        <f t="shared" si="1"/>
        <v>999</v>
      </c>
      <c r="K54" s="567">
        <f t="shared" si="2"/>
        <v>999</v>
      </c>
      <c r="L54" s="569"/>
      <c r="M54" s="252"/>
      <c r="N54" s="570">
        <f t="shared" si="0"/>
        <v>999</v>
      </c>
      <c r="O54" s="252"/>
    </row>
    <row r="55" spans="1:15" s="203" customFormat="1" ht="18.899999999999999" customHeight="1">
      <c r="A55" s="562">
        <v>49</v>
      </c>
      <c r="B55" s="246"/>
      <c r="C55" s="246"/>
      <c r="D55" s="247"/>
      <c r="E55" s="563"/>
      <c r="F55" s="571"/>
      <c r="G55" s="620"/>
      <c r="H55" s="566" t="e">
        <f>IF(AND(O55="",#REF!&gt;0,#REF!&lt;5),I55,)</f>
        <v>#REF!</v>
      </c>
      <c r="I55" s="567" t="str">
        <f>IF(D55="","ZZZ9",IF(AND(#REF!&gt;0,#REF!&lt;5),D55&amp;#REF!,D55&amp;"9"))</f>
        <v>ZZZ9</v>
      </c>
      <c r="J55" s="568">
        <f t="shared" si="1"/>
        <v>999</v>
      </c>
      <c r="K55" s="567">
        <f t="shared" si="2"/>
        <v>999</v>
      </c>
      <c r="L55" s="569"/>
      <c r="M55" s="252"/>
      <c r="N55" s="570">
        <f t="shared" si="0"/>
        <v>999</v>
      </c>
      <c r="O55" s="252"/>
    </row>
    <row r="56" spans="1:15" s="203" customFormat="1" ht="18.899999999999999" customHeight="1">
      <c r="A56" s="562">
        <v>50</v>
      </c>
      <c r="B56" s="246"/>
      <c r="C56" s="246"/>
      <c r="D56" s="247"/>
      <c r="E56" s="563"/>
      <c r="F56" s="571"/>
      <c r="G56" s="620"/>
      <c r="H56" s="566" t="e">
        <f>IF(AND(O56="",#REF!&gt;0,#REF!&lt;5),I56,)</f>
        <v>#REF!</v>
      </c>
      <c r="I56" s="567" t="str">
        <f>IF(D56="","ZZZ9",IF(AND(#REF!&gt;0,#REF!&lt;5),D56&amp;#REF!,D56&amp;"9"))</f>
        <v>ZZZ9</v>
      </c>
      <c r="J56" s="568">
        <f t="shared" si="1"/>
        <v>999</v>
      </c>
      <c r="K56" s="567">
        <f t="shared" si="2"/>
        <v>999</v>
      </c>
      <c r="L56" s="569"/>
      <c r="M56" s="252"/>
      <c r="N56" s="570">
        <f t="shared" si="0"/>
        <v>999</v>
      </c>
      <c r="O56" s="252"/>
    </row>
    <row r="57" spans="1:15" s="203" customFormat="1" ht="18.899999999999999" customHeight="1">
      <c r="A57" s="562">
        <v>51</v>
      </c>
      <c r="B57" s="246"/>
      <c r="C57" s="246"/>
      <c r="D57" s="247"/>
      <c r="E57" s="563"/>
      <c r="F57" s="571"/>
      <c r="G57" s="620"/>
      <c r="H57" s="566" t="e">
        <f>IF(AND(O57="",#REF!&gt;0,#REF!&lt;5),I57,)</f>
        <v>#REF!</v>
      </c>
      <c r="I57" s="567" t="str">
        <f>IF(D57="","ZZZ9",IF(AND(#REF!&gt;0,#REF!&lt;5),D57&amp;#REF!,D57&amp;"9"))</f>
        <v>ZZZ9</v>
      </c>
      <c r="J57" s="568">
        <f t="shared" si="1"/>
        <v>999</v>
      </c>
      <c r="K57" s="567">
        <f t="shared" si="2"/>
        <v>999</v>
      </c>
      <c r="L57" s="569"/>
      <c r="M57" s="252"/>
      <c r="N57" s="570">
        <f t="shared" si="0"/>
        <v>999</v>
      </c>
      <c r="O57" s="252"/>
    </row>
    <row r="58" spans="1:15" s="203" customFormat="1" ht="18.899999999999999" customHeight="1">
      <c r="A58" s="562">
        <v>52</v>
      </c>
      <c r="B58" s="246"/>
      <c r="C58" s="246"/>
      <c r="D58" s="247"/>
      <c r="E58" s="563"/>
      <c r="F58" s="571"/>
      <c r="G58" s="620"/>
      <c r="H58" s="566" t="e">
        <f>IF(AND(O58="",#REF!&gt;0,#REF!&lt;5),I58,)</f>
        <v>#REF!</v>
      </c>
      <c r="I58" s="567" t="str">
        <f>IF(D58="","ZZZ9",IF(AND(#REF!&gt;0,#REF!&lt;5),D58&amp;#REF!,D58&amp;"9"))</f>
        <v>ZZZ9</v>
      </c>
      <c r="J58" s="568">
        <f t="shared" si="1"/>
        <v>999</v>
      </c>
      <c r="K58" s="567">
        <f t="shared" si="2"/>
        <v>999</v>
      </c>
      <c r="L58" s="569"/>
      <c r="M58" s="252"/>
      <c r="N58" s="570">
        <f t="shared" si="0"/>
        <v>999</v>
      </c>
      <c r="O58" s="252"/>
    </row>
    <row r="59" spans="1:15" s="203" customFormat="1" ht="18.899999999999999" customHeight="1">
      <c r="A59" s="562">
        <v>53</v>
      </c>
      <c r="B59" s="246"/>
      <c r="C59" s="246"/>
      <c r="D59" s="247"/>
      <c r="E59" s="563"/>
      <c r="F59" s="571"/>
      <c r="G59" s="620"/>
      <c r="H59" s="566" t="e">
        <f>IF(AND(O59="",#REF!&gt;0,#REF!&lt;5),I59,)</f>
        <v>#REF!</v>
      </c>
      <c r="I59" s="567" t="str">
        <f>IF(D59="","ZZZ9",IF(AND(#REF!&gt;0,#REF!&lt;5),D59&amp;#REF!,D59&amp;"9"))</f>
        <v>ZZZ9</v>
      </c>
      <c r="J59" s="568">
        <f t="shared" si="1"/>
        <v>999</v>
      </c>
      <c r="K59" s="567">
        <f t="shared" si="2"/>
        <v>999</v>
      </c>
      <c r="L59" s="569"/>
      <c r="M59" s="252"/>
      <c r="N59" s="570">
        <f t="shared" si="0"/>
        <v>999</v>
      </c>
      <c r="O59" s="252"/>
    </row>
    <row r="60" spans="1:15" s="203" customFormat="1" ht="18.899999999999999" customHeight="1">
      <c r="A60" s="562">
        <v>54</v>
      </c>
      <c r="B60" s="246"/>
      <c r="C60" s="246"/>
      <c r="D60" s="247"/>
      <c r="E60" s="563"/>
      <c r="F60" s="571"/>
      <c r="G60" s="620"/>
      <c r="H60" s="566" t="e">
        <f>IF(AND(O60="",#REF!&gt;0,#REF!&lt;5),I60,)</f>
        <v>#REF!</v>
      </c>
      <c r="I60" s="567" t="str">
        <f>IF(D60="","ZZZ9",IF(AND(#REF!&gt;0,#REF!&lt;5),D60&amp;#REF!,D60&amp;"9"))</f>
        <v>ZZZ9</v>
      </c>
      <c r="J60" s="568">
        <f t="shared" si="1"/>
        <v>999</v>
      </c>
      <c r="K60" s="567">
        <f t="shared" si="2"/>
        <v>999</v>
      </c>
      <c r="L60" s="569"/>
      <c r="M60" s="252"/>
      <c r="N60" s="570">
        <f t="shared" si="0"/>
        <v>999</v>
      </c>
      <c r="O60" s="252"/>
    </row>
    <row r="61" spans="1:15" s="203" customFormat="1" ht="18.899999999999999" customHeight="1">
      <c r="A61" s="562">
        <v>55</v>
      </c>
      <c r="B61" s="246"/>
      <c r="C61" s="246"/>
      <c r="D61" s="247"/>
      <c r="E61" s="563"/>
      <c r="F61" s="571"/>
      <c r="G61" s="620"/>
      <c r="H61" s="566" t="e">
        <f>IF(AND(O61="",#REF!&gt;0,#REF!&lt;5),I61,)</f>
        <v>#REF!</v>
      </c>
      <c r="I61" s="567" t="str">
        <f>IF(D61="","ZZZ9",IF(AND(#REF!&gt;0,#REF!&lt;5),D61&amp;#REF!,D61&amp;"9"))</f>
        <v>ZZZ9</v>
      </c>
      <c r="J61" s="568">
        <f t="shared" si="1"/>
        <v>999</v>
      </c>
      <c r="K61" s="567">
        <f t="shared" si="2"/>
        <v>999</v>
      </c>
      <c r="L61" s="569"/>
      <c r="M61" s="252"/>
      <c r="N61" s="570">
        <f t="shared" si="0"/>
        <v>999</v>
      </c>
      <c r="O61" s="252"/>
    </row>
    <row r="62" spans="1:15" s="203" customFormat="1" ht="18.899999999999999" customHeight="1">
      <c r="A62" s="562">
        <v>56</v>
      </c>
      <c r="B62" s="246"/>
      <c r="C62" s="246"/>
      <c r="D62" s="247"/>
      <c r="E62" s="563"/>
      <c r="F62" s="571"/>
      <c r="G62" s="620"/>
      <c r="H62" s="566" t="e">
        <f>IF(AND(O62="",#REF!&gt;0,#REF!&lt;5),I62,)</f>
        <v>#REF!</v>
      </c>
      <c r="I62" s="567" t="str">
        <f>IF(D62="","ZZZ9",IF(AND(#REF!&gt;0,#REF!&lt;5),D62&amp;#REF!,D62&amp;"9"))</f>
        <v>ZZZ9</v>
      </c>
      <c r="J62" s="568">
        <f t="shared" si="1"/>
        <v>999</v>
      </c>
      <c r="K62" s="567">
        <f t="shared" si="2"/>
        <v>999</v>
      </c>
      <c r="L62" s="569"/>
      <c r="M62" s="252"/>
      <c r="N62" s="570">
        <f t="shared" si="0"/>
        <v>999</v>
      </c>
      <c r="O62" s="252"/>
    </row>
    <row r="63" spans="1:15" s="203" customFormat="1" ht="18.899999999999999" customHeight="1">
      <c r="A63" s="562">
        <v>57</v>
      </c>
      <c r="B63" s="246"/>
      <c r="C63" s="246"/>
      <c r="D63" s="247"/>
      <c r="E63" s="563"/>
      <c r="F63" s="571"/>
      <c r="G63" s="620"/>
      <c r="H63" s="566" t="e">
        <f>IF(AND(O63="",#REF!&gt;0,#REF!&lt;5),I63,)</f>
        <v>#REF!</v>
      </c>
      <c r="I63" s="567" t="str">
        <f>IF(D63="","ZZZ9",IF(AND(#REF!&gt;0,#REF!&lt;5),D63&amp;#REF!,D63&amp;"9"))</f>
        <v>ZZZ9</v>
      </c>
      <c r="J63" s="568">
        <f t="shared" si="1"/>
        <v>999</v>
      </c>
      <c r="K63" s="567">
        <f t="shared" si="2"/>
        <v>999</v>
      </c>
      <c r="L63" s="569"/>
      <c r="M63" s="252"/>
      <c r="N63" s="570">
        <f t="shared" si="0"/>
        <v>999</v>
      </c>
      <c r="O63" s="252"/>
    </row>
    <row r="64" spans="1:15" s="203" customFormat="1" ht="18.899999999999999" customHeight="1">
      <c r="A64" s="562">
        <v>58</v>
      </c>
      <c r="B64" s="246"/>
      <c r="C64" s="246"/>
      <c r="D64" s="247"/>
      <c r="E64" s="563"/>
      <c r="F64" s="571"/>
      <c r="G64" s="620"/>
      <c r="H64" s="566" t="e">
        <f>IF(AND(O64="",#REF!&gt;0,#REF!&lt;5),I64,)</f>
        <v>#REF!</v>
      </c>
      <c r="I64" s="567" t="str">
        <f>IF(D64="","ZZZ9",IF(AND(#REF!&gt;0,#REF!&lt;5),D64&amp;#REF!,D64&amp;"9"))</f>
        <v>ZZZ9</v>
      </c>
      <c r="J64" s="568">
        <f t="shared" si="1"/>
        <v>999</v>
      </c>
      <c r="K64" s="567">
        <f t="shared" si="2"/>
        <v>999</v>
      </c>
      <c r="L64" s="569"/>
      <c r="M64" s="252"/>
      <c r="N64" s="570">
        <f t="shared" si="0"/>
        <v>999</v>
      </c>
      <c r="O64" s="252"/>
    </row>
    <row r="65" spans="1:15" s="203" customFormat="1" ht="18.899999999999999" customHeight="1">
      <c r="A65" s="562">
        <v>59</v>
      </c>
      <c r="B65" s="246"/>
      <c r="C65" s="246"/>
      <c r="D65" s="247"/>
      <c r="E65" s="563"/>
      <c r="F65" s="571"/>
      <c r="G65" s="620"/>
      <c r="H65" s="566" t="e">
        <f>IF(AND(O65="",#REF!&gt;0,#REF!&lt;5),I65,)</f>
        <v>#REF!</v>
      </c>
      <c r="I65" s="567" t="str">
        <f>IF(D65="","ZZZ9",IF(AND(#REF!&gt;0,#REF!&lt;5),D65&amp;#REF!,D65&amp;"9"))</f>
        <v>ZZZ9</v>
      </c>
      <c r="J65" s="568">
        <f t="shared" si="1"/>
        <v>999</v>
      </c>
      <c r="K65" s="567">
        <f t="shared" si="2"/>
        <v>999</v>
      </c>
      <c r="L65" s="569"/>
      <c r="M65" s="252"/>
      <c r="N65" s="570">
        <f t="shared" si="0"/>
        <v>999</v>
      </c>
      <c r="O65" s="252"/>
    </row>
    <row r="66" spans="1:15" s="203" customFormat="1" ht="18.899999999999999" customHeight="1">
      <c r="A66" s="562">
        <v>60</v>
      </c>
      <c r="B66" s="246"/>
      <c r="C66" s="246"/>
      <c r="D66" s="247"/>
      <c r="E66" s="563"/>
      <c r="F66" s="571"/>
      <c r="G66" s="620"/>
      <c r="H66" s="566" t="e">
        <f>IF(AND(O66="",#REF!&gt;0,#REF!&lt;5),I66,)</f>
        <v>#REF!</v>
      </c>
      <c r="I66" s="567" t="str">
        <f>IF(D66="","ZZZ9",IF(AND(#REF!&gt;0,#REF!&lt;5),D66&amp;#REF!,D66&amp;"9"))</f>
        <v>ZZZ9</v>
      </c>
      <c r="J66" s="568">
        <f t="shared" si="1"/>
        <v>999</v>
      </c>
      <c r="K66" s="567">
        <f t="shared" si="2"/>
        <v>999</v>
      </c>
      <c r="L66" s="569"/>
      <c r="M66" s="252"/>
      <c r="N66" s="570">
        <f t="shared" si="0"/>
        <v>999</v>
      </c>
      <c r="O66" s="252"/>
    </row>
    <row r="67" spans="1:15" s="203" customFormat="1" ht="18.899999999999999" customHeight="1">
      <c r="A67" s="562">
        <v>61</v>
      </c>
      <c r="B67" s="246"/>
      <c r="C67" s="246"/>
      <c r="D67" s="247"/>
      <c r="E67" s="563"/>
      <c r="F67" s="571"/>
      <c r="G67" s="620"/>
      <c r="H67" s="566" t="e">
        <f>IF(AND(O67="",#REF!&gt;0,#REF!&lt;5),I67,)</f>
        <v>#REF!</v>
      </c>
      <c r="I67" s="567" t="str">
        <f>IF(D67="","ZZZ9",IF(AND(#REF!&gt;0,#REF!&lt;5),D67&amp;#REF!,D67&amp;"9"))</f>
        <v>ZZZ9</v>
      </c>
      <c r="J67" s="568">
        <f t="shared" si="1"/>
        <v>999</v>
      </c>
      <c r="K67" s="567">
        <f t="shared" si="2"/>
        <v>999</v>
      </c>
      <c r="L67" s="569"/>
      <c r="M67" s="252"/>
      <c r="N67" s="570">
        <f t="shared" si="0"/>
        <v>999</v>
      </c>
      <c r="O67" s="252"/>
    </row>
    <row r="68" spans="1:15" s="203" customFormat="1" ht="18.899999999999999" customHeight="1">
      <c r="A68" s="562">
        <v>62</v>
      </c>
      <c r="B68" s="246"/>
      <c r="C68" s="246"/>
      <c r="D68" s="247"/>
      <c r="E68" s="563"/>
      <c r="F68" s="571"/>
      <c r="G68" s="620"/>
      <c r="H68" s="566" t="e">
        <f>IF(AND(O68="",#REF!&gt;0,#REF!&lt;5),I68,)</f>
        <v>#REF!</v>
      </c>
      <c r="I68" s="567" t="str">
        <f>IF(D68="","ZZZ9",IF(AND(#REF!&gt;0,#REF!&lt;5),D68&amp;#REF!,D68&amp;"9"))</f>
        <v>ZZZ9</v>
      </c>
      <c r="J68" s="568">
        <f t="shared" si="1"/>
        <v>999</v>
      </c>
      <c r="K68" s="567">
        <f t="shared" si="2"/>
        <v>999</v>
      </c>
      <c r="L68" s="569"/>
      <c r="M68" s="252"/>
      <c r="N68" s="570">
        <f t="shared" si="0"/>
        <v>999</v>
      </c>
      <c r="O68" s="252"/>
    </row>
    <row r="69" spans="1:15" s="203" customFormat="1" ht="18.899999999999999" customHeight="1">
      <c r="A69" s="562">
        <v>63</v>
      </c>
      <c r="B69" s="246"/>
      <c r="C69" s="246"/>
      <c r="D69" s="247"/>
      <c r="E69" s="563"/>
      <c r="F69" s="571"/>
      <c r="G69" s="620"/>
      <c r="H69" s="566" t="e">
        <f>IF(AND(O69="",#REF!&gt;0,#REF!&lt;5),I69,)</f>
        <v>#REF!</v>
      </c>
      <c r="I69" s="567" t="str">
        <f>IF(D69="","ZZZ9",IF(AND(#REF!&gt;0,#REF!&lt;5),D69&amp;#REF!,D69&amp;"9"))</f>
        <v>ZZZ9</v>
      </c>
      <c r="J69" s="568">
        <f t="shared" si="1"/>
        <v>999</v>
      </c>
      <c r="K69" s="567">
        <f t="shared" si="2"/>
        <v>999</v>
      </c>
      <c r="L69" s="569"/>
      <c r="M69" s="252"/>
      <c r="N69" s="570">
        <f t="shared" si="0"/>
        <v>999</v>
      </c>
      <c r="O69" s="252"/>
    </row>
    <row r="70" spans="1:15" s="203" customFormat="1" ht="18.899999999999999" customHeight="1">
      <c r="A70" s="562">
        <v>64</v>
      </c>
      <c r="B70" s="246"/>
      <c r="C70" s="246"/>
      <c r="D70" s="247"/>
      <c r="E70" s="563"/>
      <c r="F70" s="571"/>
      <c r="G70" s="620"/>
      <c r="H70" s="566" t="e">
        <f>IF(AND(O70="",#REF!&gt;0,#REF!&lt;5),I70,)</f>
        <v>#REF!</v>
      </c>
      <c r="I70" s="567" t="str">
        <f>IF(D70="","ZZZ9",IF(AND(#REF!&gt;0,#REF!&lt;5),D70&amp;#REF!,D70&amp;"9"))</f>
        <v>ZZZ9</v>
      </c>
      <c r="J70" s="568">
        <f t="shared" si="1"/>
        <v>999</v>
      </c>
      <c r="K70" s="567">
        <f t="shared" si="2"/>
        <v>999</v>
      </c>
      <c r="L70" s="569"/>
      <c r="M70" s="252"/>
      <c r="N70" s="570">
        <f t="shared" si="0"/>
        <v>999</v>
      </c>
      <c r="O70" s="252"/>
    </row>
    <row r="71" spans="1:15" s="203" customFormat="1" ht="18.899999999999999" customHeight="1">
      <c r="A71" s="562">
        <v>65</v>
      </c>
      <c r="B71" s="246"/>
      <c r="C71" s="246"/>
      <c r="D71" s="247"/>
      <c r="E71" s="563"/>
      <c r="F71" s="571"/>
      <c r="G71" s="620"/>
      <c r="H71" s="566" t="e">
        <f>IF(AND(O71="",#REF!&gt;0,#REF!&lt;5),I71,)</f>
        <v>#REF!</v>
      </c>
      <c r="I71" s="567" t="str">
        <f>IF(D71="","ZZZ9",IF(AND(#REF!&gt;0,#REF!&lt;5),D71&amp;#REF!,D71&amp;"9"))</f>
        <v>ZZZ9</v>
      </c>
      <c r="J71" s="568">
        <f t="shared" si="1"/>
        <v>999</v>
      </c>
      <c r="K71" s="567">
        <f t="shared" si="2"/>
        <v>999</v>
      </c>
      <c r="L71" s="569"/>
      <c r="M71" s="252"/>
      <c r="N71" s="570">
        <f t="shared" si="0"/>
        <v>999</v>
      </c>
      <c r="O71" s="252"/>
    </row>
    <row r="72" spans="1:15" s="203" customFormat="1" ht="18.899999999999999" customHeight="1">
      <c r="A72" s="562">
        <v>66</v>
      </c>
      <c r="B72" s="246"/>
      <c r="C72" s="246"/>
      <c r="D72" s="247"/>
      <c r="E72" s="563"/>
      <c r="F72" s="571"/>
      <c r="G72" s="620"/>
      <c r="H72" s="566" t="e">
        <f>IF(AND(O72="",#REF!&gt;0,#REF!&lt;5),I72,)</f>
        <v>#REF!</v>
      </c>
      <c r="I72" s="567" t="str">
        <f>IF(D72="","ZZZ9",IF(AND(#REF!&gt;0,#REF!&lt;5),D72&amp;#REF!,D72&amp;"9"))</f>
        <v>ZZZ9</v>
      </c>
      <c r="J72" s="568">
        <f t="shared" si="1"/>
        <v>999</v>
      </c>
      <c r="K72" s="567">
        <f t="shared" si="2"/>
        <v>999</v>
      </c>
      <c r="L72" s="569"/>
      <c r="M72" s="252"/>
      <c r="N72" s="570">
        <f t="shared" si="0"/>
        <v>999</v>
      </c>
      <c r="O72" s="252"/>
    </row>
    <row r="73" spans="1:15" s="203" customFormat="1" ht="18.899999999999999" customHeight="1">
      <c r="A73" s="562">
        <v>67</v>
      </c>
      <c r="B73" s="246"/>
      <c r="C73" s="246"/>
      <c r="D73" s="247"/>
      <c r="E73" s="563"/>
      <c r="F73" s="571"/>
      <c r="G73" s="620"/>
      <c r="H73" s="566" t="e">
        <f>IF(AND(O73="",#REF!&gt;0,#REF!&lt;5),I73,)</f>
        <v>#REF!</v>
      </c>
      <c r="I73" s="567" t="str">
        <f>IF(D73="","ZZZ9",IF(AND(#REF!&gt;0,#REF!&lt;5),D73&amp;#REF!,D73&amp;"9"))</f>
        <v>ZZZ9</v>
      </c>
      <c r="J73" s="568">
        <f t="shared" si="1"/>
        <v>999</v>
      </c>
      <c r="K73" s="567">
        <f t="shared" si="2"/>
        <v>999</v>
      </c>
      <c r="L73" s="569"/>
      <c r="M73" s="252"/>
      <c r="N73" s="570">
        <f t="shared" si="0"/>
        <v>999</v>
      </c>
      <c r="O73" s="252"/>
    </row>
    <row r="74" spans="1:15" s="203" customFormat="1" ht="18.899999999999999" customHeight="1">
      <c r="A74" s="562">
        <v>68</v>
      </c>
      <c r="B74" s="246"/>
      <c r="C74" s="246"/>
      <c r="D74" s="247"/>
      <c r="E74" s="563"/>
      <c r="F74" s="571"/>
      <c r="G74" s="620"/>
      <c r="H74" s="566" t="e">
        <f>IF(AND(O74="",#REF!&gt;0,#REF!&lt;5),I74,)</f>
        <v>#REF!</v>
      </c>
      <c r="I74" s="567" t="str">
        <f>IF(D74="","ZZZ9",IF(AND(#REF!&gt;0,#REF!&lt;5),D74&amp;#REF!,D74&amp;"9"))</f>
        <v>ZZZ9</v>
      </c>
      <c r="J74" s="568">
        <f t="shared" si="1"/>
        <v>999</v>
      </c>
      <c r="K74" s="567">
        <f t="shared" si="2"/>
        <v>999</v>
      </c>
      <c r="L74" s="569"/>
      <c r="M74" s="252"/>
      <c r="N74" s="570">
        <f t="shared" si="0"/>
        <v>999</v>
      </c>
      <c r="O74" s="252"/>
    </row>
    <row r="75" spans="1:15" s="203" customFormat="1" ht="18.899999999999999" customHeight="1">
      <c r="A75" s="562">
        <v>69</v>
      </c>
      <c r="B75" s="246"/>
      <c r="C75" s="246"/>
      <c r="D75" s="247"/>
      <c r="E75" s="563"/>
      <c r="F75" s="571"/>
      <c r="G75" s="620"/>
      <c r="H75" s="566" t="e">
        <f>IF(AND(O75="",#REF!&gt;0,#REF!&lt;5),I75,)</f>
        <v>#REF!</v>
      </c>
      <c r="I75" s="567" t="str">
        <f>IF(D75="","ZZZ9",IF(AND(#REF!&gt;0,#REF!&lt;5),D75&amp;#REF!,D75&amp;"9"))</f>
        <v>ZZZ9</v>
      </c>
      <c r="J75" s="568">
        <f t="shared" si="1"/>
        <v>999</v>
      </c>
      <c r="K75" s="567">
        <f t="shared" si="2"/>
        <v>999</v>
      </c>
      <c r="L75" s="569"/>
      <c r="M75" s="252"/>
      <c r="N75" s="570">
        <f t="shared" si="0"/>
        <v>999</v>
      </c>
      <c r="O75" s="252"/>
    </row>
    <row r="76" spans="1:15" s="203" customFormat="1" ht="18.899999999999999" customHeight="1">
      <c r="A76" s="562">
        <v>70</v>
      </c>
      <c r="B76" s="246"/>
      <c r="C76" s="246"/>
      <c r="D76" s="247"/>
      <c r="E76" s="563"/>
      <c r="F76" s="571"/>
      <c r="G76" s="620"/>
      <c r="H76" s="566" t="e">
        <f>IF(AND(O76="",#REF!&gt;0,#REF!&lt;5),I76,)</f>
        <v>#REF!</v>
      </c>
      <c r="I76" s="567" t="str">
        <f>IF(D76="","ZZZ9",IF(AND(#REF!&gt;0,#REF!&lt;5),D76&amp;#REF!,D76&amp;"9"))</f>
        <v>ZZZ9</v>
      </c>
      <c r="J76" s="568">
        <f t="shared" si="1"/>
        <v>999</v>
      </c>
      <c r="K76" s="567">
        <f t="shared" si="2"/>
        <v>999</v>
      </c>
      <c r="L76" s="569"/>
      <c r="M76" s="252"/>
      <c r="N76" s="570">
        <f t="shared" si="0"/>
        <v>999</v>
      </c>
      <c r="O76" s="252"/>
    </row>
    <row r="77" spans="1:15" s="203" customFormat="1" ht="18.899999999999999" customHeight="1">
      <c r="A77" s="562">
        <v>71</v>
      </c>
      <c r="B77" s="246"/>
      <c r="C77" s="246"/>
      <c r="D77" s="247"/>
      <c r="E77" s="563"/>
      <c r="F77" s="571"/>
      <c r="G77" s="620"/>
      <c r="H77" s="566" t="e">
        <f>IF(AND(O77="",#REF!&gt;0,#REF!&lt;5),I77,)</f>
        <v>#REF!</v>
      </c>
      <c r="I77" s="567" t="str">
        <f>IF(D77="","ZZZ9",IF(AND(#REF!&gt;0,#REF!&lt;5),D77&amp;#REF!,D77&amp;"9"))</f>
        <v>ZZZ9</v>
      </c>
      <c r="J77" s="568">
        <f t="shared" si="1"/>
        <v>999</v>
      </c>
      <c r="K77" s="567">
        <f t="shared" si="2"/>
        <v>999</v>
      </c>
      <c r="L77" s="569"/>
      <c r="M77" s="252"/>
      <c r="N77" s="570">
        <f t="shared" si="0"/>
        <v>999</v>
      </c>
      <c r="O77" s="252"/>
    </row>
    <row r="78" spans="1:15" s="203" customFormat="1" ht="18.899999999999999" customHeight="1">
      <c r="A78" s="562">
        <v>72</v>
      </c>
      <c r="B78" s="246"/>
      <c r="C78" s="246"/>
      <c r="D78" s="247"/>
      <c r="E78" s="563"/>
      <c r="F78" s="571"/>
      <c r="G78" s="620"/>
      <c r="H78" s="566" t="e">
        <f>IF(AND(O78="",#REF!&gt;0,#REF!&lt;5),I78,)</f>
        <v>#REF!</v>
      </c>
      <c r="I78" s="567" t="str">
        <f>IF(D78="","ZZZ9",IF(AND(#REF!&gt;0,#REF!&lt;5),D78&amp;#REF!,D78&amp;"9"))</f>
        <v>ZZZ9</v>
      </c>
      <c r="J78" s="568">
        <f t="shared" si="1"/>
        <v>999</v>
      </c>
      <c r="K78" s="567">
        <f t="shared" si="2"/>
        <v>999</v>
      </c>
      <c r="L78" s="569"/>
      <c r="M78" s="252"/>
      <c r="N78" s="570">
        <f t="shared" si="0"/>
        <v>999</v>
      </c>
      <c r="O78" s="252"/>
    </row>
    <row r="79" spans="1:15" s="203" customFormat="1" ht="18.899999999999999" customHeight="1">
      <c r="A79" s="562">
        <v>73</v>
      </c>
      <c r="B79" s="246"/>
      <c r="C79" s="246"/>
      <c r="D79" s="247"/>
      <c r="E79" s="563"/>
      <c r="F79" s="571"/>
      <c r="G79" s="620"/>
      <c r="H79" s="566" t="e">
        <f>IF(AND(O79="",#REF!&gt;0,#REF!&lt;5),I79,)</f>
        <v>#REF!</v>
      </c>
      <c r="I79" s="567" t="str">
        <f>IF(D79="","ZZZ9",IF(AND(#REF!&gt;0,#REF!&lt;5),D79&amp;#REF!,D79&amp;"9"))</f>
        <v>ZZZ9</v>
      </c>
      <c r="J79" s="568">
        <f t="shared" si="1"/>
        <v>999</v>
      </c>
      <c r="K79" s="567">
        <f t="shared" si="2"/>
        <v>999</v>
      </c>
      <c r="L79" s="569"/>
      <c r="M79" s="252"/>
      <c r="N79" s="570">
        <f t="shared" si="0"/>
        <v>999</v>
      </c>
      <c r="O79" s="252"/>
    </row>
    <row r="80" spans="1:15" s="203" customFormat="1" ht="18.899999999999999" customHeight="1">
      <c r="A80" s="562">
        <v>74</v>
      </c>
      <c r="B80" s="246"/>
      <c r="C80" s="246"/>
      <c r="D80" s="247"/>
      <c r="E80" s="563"/>
      <c r="F80" s="571"/>
      <c r="G80" s="620"/>
      <c r="H80" s="566" t="e">
        <f>IF(AND(O80="",#REF!&gt;0,#REF!&lt;5),I80,)</f>
        <v>#REF!</v>
      </c>
      <c r="I80" s="567" t="str">
        <f>IF(D80="","ZZZ9",IF(AND(#REF!&gt;0,#REF!&lt;5),D80&amp;#REF!,D80&amp;"9"))</f>
        <v>ZZZ9</v>
      </c>
      <c r="J80" s="568">
        <f t="shared" si="1"/>
        <v>999</v>
      </c>
      <c r="K80" s="567">
        <f t="shared" si="2"/>
        <v>999</v>
      </c>
      <c r="L80" s="569"/>
      <c r="M80" s="252"/>
      <c r="N80" s="570">
        <f t="shared" si="0"/>
        <v>999</v>
      </c>
      <c r="O80" s="252"/>
    </row>
    <row r="81" spans="1:15" s="203" customFormat="1" ht="18.899999999999999" customHeight="1">
      <c r="A81" s="562">
        <v>75</v>
      </c>
      <c r="B81" s="246"/>
      <c r="C81" s="246"/>
      <c r="D81" s="247"/>
      <c r="E81" s="563"/>
      <c r="F81" s="571"/>
      <c r="G81" s="620"/>
      <c r="H81" s="566" t="e">
        <f>IF(AND(O81="",#REF!&gt;0,#REF!&lt;5),I81,)</f>
        <v>#REF!</v>
      </c>
      <c r="I81" s="567" t="str">
        <f>IF(D81="","ZZZ9",IF(AND(#REF!&gt;0,#REF!&lt;5),D81&amp;#REF!,D81&amp;"9"))</f>
        <v>ZZZ9</v>
      </c>
      <c r="J81" s="568">
        <f t="shared" si="1"/>
        <v>999</v>
      </c>
      <c r="K81" s="567">
        <f t="shared" si="2"/>
        <v>999</v>
      </c>
      <c r="L81" s="569"/>
      <c r="M81" s="252"/>
      <c r="N81" s="570">
        <f t="shared" si="0"/>
        <v>999</v>
      </c>
      <c r="O81" s="252"/>
    </row>
    <row r="82" spans="1:15" s="203" customFormat="1" ht="18.899999999999999" customHeight="1">
      <c r="A82" s="562">
        <v>76</v>
      </c>
      <c r="B82" s="246"/>
      <c r="C82" s="246"/>
      <c r="D82" s="247"/>
      <c r="E82" s="563"/>
      <c r="F82" s="571"/>
      <c r="G82" s="620"/>
      <c r="H82" s="566" t="e">
        <f>IF(AND(O82="",#REF!&gt;0,#REF!&lt;5),I82,)</f>
        <v>#REF!</v>
      </c>
      <c r="I82" s="567" t="str">
        <f>IF(D82="","ZZZ9",IF(AND(#REF!&gt;0,#REF!&lt;5),D82&amp;#REF!,D82&amp;"9"))</f>
        <v>ZZZ9</v>
      </c>
      <c r="J82" s="568">
        <f t="shared" si="1"/>
        <v>999</v>
      </c>
      <c r="K82" s="567">
        <f t="shared" si="2"/>
        <v>999</v>
      </c>
      <c r="L82" s="569"/>
      <c r="M82" s="252"/>
      <c r="N82" s="570">
        <f t="shared" si="0"/>
        <v>999</v>
      </c>
      <c r="O82" s="252"/>
    </row>
    <row r="83" spans="1:15" s="203" customFormat="1" ht="18.899999999999999" customHeight="1">
      <c r="A83" s="562">
        <v>77</v>
      </c>
      <c r="B83" s="246"/>
      <c r="C83" s="246"/>
      <c r="D83" s="247"/>
      <c r="E83" s="563"/>
      <c r="F83" s="571"/>
      <c r="G83" s="620"/>
      <c r="H83" s="566" t="e">
        <f>IF(AND(O83="",#REF!&gt;0,#REF!&lt;5),I83,)</f>
        <v>#REF!</v>
      </c>
      <c r="I83" s="567" t="str">
        <f>IF(D83="","ZZZ9",IF(AND(#REF!&gt;0,#REF!&lt;5),D83&amp;#REF!,D83&amp;"9"))</f>
        <v>ZZZ9</v>
      </c>
      <c r="J83" s="568">
        <f t="shared" si="1"/>
        <v>999</v>
      </c>
      <c r="K83" s="567">
        <f t="shared" si="2"/>
        <v>999</v>
      </c>
      <c r="L83" s="569"/>
      <c r="M83" s="252"/>
      <c r="N83" s="570">
        <f t="shared" si="0"/>
        <v>999</v>
      </c>
      <c r="O83" s="252"/>
    </row>
    <row r="84" spans="1:15" s="203" customFormat="1" ht="18.899999999999999" customHeight="1">
      <c r="A84" s="562">
        <v>78</v>
      </c>
      <c r="B84" s="246"/>
      <c r="C84" s="246"/>
      <c r="D84" s="247"/>
      <c r="E84" s="563"/>
      <c r="F84" s="571"/>
      <c r="G84" s="620"/>
      <c r="H84" s="566" t="e">
        <f>IF(AND(O84="",#REF!&gt;0,#REF!&lt;5),I84,)</f>
        <v>#REF!</v>
      </c>
      <c r="I84" s="567" t="str">
        <f>IF(D84="","ZZZ9",IF(AND(#REF!&gt;0,#REF!&lt;5),D84&amp;#REF!,D84&amp;"9"))</f>
        <v>ZZZ9</v>
      </c>
      <c r="J84" s="568">
        <f t="shared" si="1"/>
        <v>999</v>
      </c>
      <c r="K84" s="567">
        <f t="shared" si="2"/>
        <v>999</v>
      </c>
      <c r="L84" s="569"/>
      <c r="M84" s="252"/>
      <c r="N84" s="570">
        <f t="shared" si="0"/>
        <v>999</v>
      </c>
      <c r="O84" s="252"/>
    </row>
    <row r="85" spans="1:15" s="203" customFormat="1" ht="18.899999999999999" customHeight="1">
      <c r="A85" s="562">
        <v>79</v>
      </c>
      <c r="B85" s="246"/>
      <c r="C85" s="246"/>
      <c r="D85" s="247"/>
      <c r="E85" s="563"/>
      <c r="F85" s="571"/>
      <c r="G85" s="620"/>
      <c r="H85" s="566" t="e">
        <f>IF(AND(O85="",#REF!&gt;0,#REF!&lt;5),I85,)</f>
        <v>#REF!</v>
      </c>
      <c r="I85" s="567" t="str">
        <f>IF(D85="","ZZZ9",IF(AND(#REF!&gt;0,#REF!&lt;5),D85&amp;#REF!,D85&amp;"9"))</f>
        <v>ZZZ9</v>
      </c>
      <c r="J85" s="568">
        <f t="shared" si="1"/>
        <v>999</v>
      </c>
      <c r="K85" s="567">
        <f t="shared" si="2"/>
        <v>999</v>
      </c>
      <c r="L85" s="569"/>
      <c r="M85" s="252"/>
      <c r="N85" s="570">
        <f t="shared" si="0"/>
        <v>999</v>
      </c>
      <c r="O85" s="252"/>
    </row>
    <row r="86" spans="1:15" s="203" customFormat="1" ht="18.899999999999999" customHeight="1">
      <c r="A86" s="562">
        <v>80</v>
      </c>
      <c r="B86" s="246"/>
      <c r="C86" s="246"/>
      <c r="D86" s="247"/>
      <c r="E86" s="563"/>
      <c r="F86" s="571"/>
      <c r="G86" s="620"/>
      <c r="H86" s="566" t="e">
        <f>IF(AND(O86="",#REF!&gt;0,#REF!&lt;5),I86,)</f>
        <v>#REF!</v>
      </c>
      <c r="I86" s="567" t="str">
        <f>IF(D86="","ZZZ9",IF(AND(#REF!&gt;0,#REF!&lt;5),D86&amp;#REF!,D86&amp;"9"))</f>
        <v>ZZZ9</v>
      </c>
      <c r="J86" s="568">
        <f t="shared" si="1"/>
        <v>999</v>
      </c>
      <c r="K86" s="567">
        <f t="shared" si="2"/>
        <v>999</v>
      </c>
      <c r="L86" s="569"/>
      <c r="M86" s="252"/>
      <c r="N86" s="570">
        <f t="shared" si="0"/>
        <v>999</v>
      </c>
      <c r="O86" s="252"/>
    </row>
    <row r="87" spans="1:15" s="203" customFormat="1" ht="18.899999999999999" customHeight="1">
      <c r="A87" s="562">
        <v>81</v>
      </c>
      <c r="B87" s="246"/>
      <c r="C87" s="246"/>
      <c r="D87" s="247"/>
      <c r="E87" s="563"/>
      <c r="F87" s="571"/>
      <c r="G87" s="620"/>
      <c r="H87" s="566" t="e">
        <f>IF(AND(O87="",#REF!&gt;0,#REF!&lt;5),I87,)</f>
        <v>#REF!</v>
      </c>
      <c r="I87" s="567" t="str">
        <f>IF(D87="","ZZZ9",IF(AND(#REF!&gt;0,#REF!&lt;5),D87&amp;#REF!,D87&amp;"9"))</f>
        <v>ZZZ9</v>
      </c>
      <c r="J87" s="568">
        <f t="shared" si="1"/>
        <v>999</v>
      </c>
      <c r="K87" s="567">
        <f t="shared" si="2"/>
        <v>999</v>
      </c>
      <c r="L87" s="569"/>
      <c r="M87" s="252"/>
      <c r="N87" s="570">
        <f t="shared" si="0"/>
        <v>999</v>
      </c>
      <c r="O87" s="252"/>
    </row>
    <row r="88" spans="1:15" s="203" customFormat="1" ht="18.899999999999999" customHeight="1">
      <c r="A88" s="562">
        <v>82</v>
      </c>
      <c r="B88" s="246"/>
      <c r="C88" s="246"/>
      <c r="D88" s="247"/>
      <c r="E88" s="563"/>
      <c r="F88" s="571"/>
      <c r="G88" s="620"/>
      <c r="H88" s="566" t="e">
        <f>IF(AND(O88="",#REF!&gt;0,#REF!&lt;5),I88,)</f>
        <v>#REF!</v>
      </c>
      <c r="I88" s="567" t="str">
        <f>IF(D88="","ZZZ9",IF(AND(#REF!&gt;0,#REF!&lt;5),D88&amp;#REF!,D88&amp;"9"))</f>
        <v>ZZZ9</v>
      </c>
      <c r="J88" s="568">
        <f t="shared" si="1"/>
        <v>999</v>
      </c>
      <c r="K88" s="567">
        <f t="shared" si="2"/>
        <v>999</v>
      </c>
      <c r="L88" s="569"/>
      <c r="M88" s="252"/>
      <c r="N88" s="570">
        <f t="shared" si="0"/>
        <v>999</v>
      </c>
      <c r="O88" s="252"/>
    </row>
    <row r="89" spans="1:15" s="203" customFormat="1" ht="18.899999999999999" customHeight="1">
      <c r="A89" s="562">
        <v>83</v>
      </c>
      <c r="B89" s="246"/>
      <c r="C89" s="246"/>
      <c r="D89" s="247"/>
      <c r="E89" s="563"/>
      <c r="F89" s="571"/>
      <c r="G89" s="620"/>
      <c r="H89" s="566" t="e">
        <f>IF(AND(O89="",#REF!&gt;0,#REF!&lt;5),I89,)</f>
        <v>#REF!</v>
      </c>
      <c r="I89" s="567" t="str">
        <f>IF(D89="","ZZZ9",IF(AND(#REF!&gt;0,#REF!&lt;5),D89&amp;#REF!,D89&amp;"9"))</f>
        <v>ZZZ9</v>
      </c>
      <c r="J89" s="568">
        <f t="shared" si="1"/>
        <v>999</v>
      </c>
      <c r="K89" s="567">
        <f t="shared" si="2"/>
        <v>999</v>
      </c>
      <c r="L89" s="569"/>
      <c r="M89" s="252"/>
      <c r="N89" s="570">
        <f t="shared" si="0"/>
        <v>999</v>
      </c>
      <c r="O89" s="252"/>
    </row>
    <row r="90" spans="1:15" s="203" customFormat="1" ht="18.899999999999999" customHeight="1">
      <c r="A90" s="562">
        <v>84</v>
      </c>
      <c r="B90" s="246"/>
      <c r="C90" s="246"/>
      <c r="D90" s="247"/>
      <c r="E90" s="563"/>
      <c r="F90" s="571"/>
      <c r="G90" s="620"/>
      <c r="H90" s="566" t="e">
        <f>IF(AND(O90="",#REF!&gt;0,#REF!&lt;5),I90,)</f>
        <v>#REF!</v>
      </c>
      <c r="I90" s="567" t="str">
        <f>IF(D90="","ZZZ9",IF(AND(#REF!&gt;0,#REF!&lt;5),D90&amp;#REF!,D90&amp;"9"))</f>
        <v>ZZZ9</v>
      </c>
      <c r="J90" s="568">
        <f t="shared" si="1"/>
        <v>999</v>
      </c>
      <c r="K90" s="567">
        <f t="shared" si="2"/>
        <v>999</v>
      </c>
      <c r="L90" s="569"/>
      <c r="M90" s="252"/>
      <c r="N90" s="570">
        <f t="shared" si="0"/>
        <v>999</v>
      </c>
      <c r="O90" s="252"/>
    </row>
    <row r="91" spans="1:15" s="203" customFormat="1" ht="18.899999999999999" customHeight="1">
      <c r="A91" s="562">
        <v>85</v>
      </c>
      <c r="B91" s="246"/>
      <c r="C91" s="246"/>
      <c r="D91" s="247"/>
      <c r="E91" s="563"/>
      <c r="F91" s="571"/>
      <c r="G91" s="620"/>
      <c r="H91" s="566" t="e">
        <f>IF(AND(O91="",#REF!&gt;0,#REF!&lt;5),I91,)</f>
        <v>#REF!</v>
      </c>
      <c r="I91" s="567" t="str">
        <f>IF(D91="","ZZZ9",IF(AND(#REF!&gt;0,#REF!&lt;5),D91&amp;#REF!,D91&amp;"9"))</f>
        <v>ZZZ9</v>
      </c>
      <c r="J91" s="568">
        <f t="shared" si="1"/>
        <v>999</v>
      </c>
      <c r="K91" s="567">
        <f t="shared" si="2"/>
        <v>999</v>
      </c>
      <c r="L91" s="569"/>
      <c r="M91" s="252"/>
      <c r="N91" s="570">
        <f t="shared" si="0"/>
        <v>999</v>
      </c>
      <c r="O91" s="252"/>
    </row>
    <row r="92" spans="1:15" s="203" customFormat="1" ht="18.899999999999999" customHeight="1">
      <c r="A92" s="562">
        <v>86</v>
      </c>
      <c r="B92" s="246"/>
      <c r="C92" s="246"/>
      <c r="D92" s="247"/>
      <c r="E92" s="563"/>
      <c r="F92" s="571"/>
      <c r="G92" s="620"/>
      <c r="H92" s="566" t="e">
        <f>IF(AND(O92="",#REF!&gt;0,#REF!&lt;5),I92,)</f>
        <v>#REF!</v>
      </c>
      <c r="I92" s="567" t="str">
        <f>IF(D92="","ZZZ9",IF(AND(#REF!&gt;0,#REF!&lt;5),D92&amp;#REF!,D92&amp;"9"))</f>
        <v>ZZZ9</v>
      </c>
      <c r="J92" s="568">
        <f t="shared" si="1"/>
        <v>999</v>
      </c>
      <c r="K92" s="567">
        <f t="shared" si="2"/>
        <v>999</v>
      </c>
      <c r="L92" s="569"/>
      <c r="M92" s="252"/>
      <c r="N92" s="570">
        <f t="shared" si="0"/>
        <v>999</v>
      </c>
      <c r="O92" s="252"/>
    </row>
    <row r="93" spans="1:15" s="203" customFormat="1" ht="18.899999999999999" customHeight="1">
      <c r="A93" s="562">
        <v>87</v>
      </c>
      <c r="B93" s="246"/>
      <c r="C93" s="246"/>
      <c r="D93" s="247"/>
      <c r="E93" s="563"/>
      <c r="F93" s="571"/>
      <c r="G93" s="620"/>
      <c r="H93" s="566" t="e">
        <f>IF(AND(O93="",#REF!&gt;0,#REF!&lt;5),I93,)</f>
        <v>#REF!</v>
      </c>
      <c r="I93" s="567" t="str">
        <f>IF(D93="","ZZZ9",IF(AND(#REF!&gt;0,#REF!&lt;5),D93&amp;#REF!,D93&amp;"9"))</f>
        <v>ZZZ9</v>
      </c>
      <c r="J93" s="568">
        <f t="shared" si="1"/>
        <v>999</v>
      </c>
      <c r="K93" s="567">
        <f t="shared" si="2"/>
        <v>999</v>
      </c>
      <c r="L93" s="569"/>
      <c r="M93" s="252"/>
      <c r="N93" s="570">
        <f t="shared" si="0"/>
        <v>999</v>
      </c>
      <c r="O93" s="252"/>
    </row>
    <row r="94" spans="1:15" s="203" customFormat="1" ht="18.899999999999999" customHeight="1">
      <c r="A94" s="562">
        <v>88</v>
      </c>
      <c r="B94" s="246"/>
      <c r="C94" s="246"/>
      <c r="D94" s="247"/>
      <c r="E94" s="563"/>
      <c r="F94" s="571"/>
      <c r="G94" s="620"/>
      <c r="H94" s="566" t="e">
        <f>IF(AND(O94="",#REF!&gt;0,#REF!&lt;5),I94,)</f>
        <v>#REF!</v>
      </c>
      <c r="I94" s="567" t="str">
        <f>IF(D94="","ZZZ9",IF(AND(#REF!&gt;0,#REF!&lt;5),D94&amp;#REF!,D94&amp;"9"))</f>
        <v>ZZZ9</v>
      </c>
      <c r="J94" s="568">
        <f t="shared" si="1"/>
        <v>999</v>
      </c>
      <c r="K94" s="567">
        <f t="shared" si="2"/>
        <v>999</v>
      </c>
      <c r="L94" s="569"/>
      <c r="M94" s="252"/>
      <c r="N94" s="570">
        <f t="shared" ref="N94:N122" si="3">IF(L94="DA",1,IF(L94="WC",2,IF(L94="SE",3,IF(L94="Q",4,IF(L94="LL",5,999)))))</f>
        <v>999</v>
      </c>
      <c r="O94" s="252"/>
    </row>
    <row r="95" spans="1:15" s="203" customFormat="1" ht="18.899999999999999" customHeight="1">
      <c r="A95" s="562">
        <v>89</v>
      </c>
      <c r="B95" s="246"/>
      <c r="C95" s="246"/>
      <c r="D95" s="247"/>
      <c r="E95" s="563"/>
      <c r="F95" s="571"/>
      <c r="G95" s="620"/>
      <c r="H95" s="566" t="e">
        <f>IF(AND(O95="",#REF!&gt;0,#REF!&lt;5),I95,)</f>
        <v>#REF!</v>
      </c>
      <c r="I95" s="567" t="str">
        <f>IF(D95="","ZZZ9",IF(AND(#REF!&gt;0,#REF!&lt;5),D95&amp;#REF!,D95&amp;"9"))</f>
        <v>ZZZ9</v>
      </c>
      <c r="J95" s="568">
        <f t="shared" si="1"/>
        <v>999</v>
      </c>
      <c r="K95" s="567">
        <f t="shared" si="2"/>
        <v>999</v>
      </c>
      <c r="L95" s="569"/>
      <c r="M95" s="252"/>
      <c r="N95" s="570">
        <f t="shared" si="3"/>
        <v>999</v>
      </c>
      <c r="O95" s="252"/>
    </row>
    <row r="96" spans="1:15" s="203" customFormat="1" ht="18.899999999999999" customHeight="1">
      <c r="A96" s="562">
        <v>90</v>
      </c>
      <c r="B96" s="246"/>
      <c r="C96" s="246"/>
      <c r="D96" s="247"/>
      <c r="E96" s="563"/>
      <c r="F96" s="571"/>
      <c r="G96" s="620"/>
      <c r="H96" s="566" t="e">
        <f>IF(AND(O96="",#REF!&gt;0,#REF!&lt;5),I96,)</f>
        <v>#REF!</v>
      </c>
      <c r="I96" s="567" t="str">
        <f>IF(D96="","ZZZ9",IF(AND(#REF!&gt;0,#REF!&lt;5),D96&amp;#REF!,D96&amp;"9"))</f>
        <v>ZZZ9</v>
      </c>
      <c r="J96" s="568">
        <f t="shared" si="1"/>
        <v>999</v>
      </c>
      <c r="K96" s="567">
        <f t="shared" si="2"/>
        <v>999</v>
      </c>
      <c r="L96" s="569"/>
      <c r="M96" s="252"/>
      <c r="N96" s="570">
        <f t="shared" si="3"/>
        <v>999</v>
      </c>
      <c r="O96" s="252"/>
    </row>
    <row r="97" spans="1:15" s="203" customFormat="1" ht="18.899999999999999" customHeight="1">
      <c r="A97" s="562">
        <v>91</v>
      </c>
      <c r="B97" s="246"/>
      <c r="C97" s="246"/>
      <c r="D97" s="247"/>
      <c r="E97" s="563"/>
      <c r="F97" s="571"/>
      <c r="G97" s="620"/>
      <c r="H97" s="566" t="e">
        <f>IF(AND(O97="",#REF!&gt;0,#REF!&lt;5),I97,)</f>
        <v>#REF!</v>
      </c>
      <c r="I97" s="567" t="str">
        <f>IF(D97="","ZZZ9",IF(AND(#REF!&gt;0,#REF!&lt;5),D97&amp;#REF!,D97&amp;"9"))</f>
        <v>ZZZ9</v>
      </c>
      <c r="J97" s="568">
        <f t="shared" ref="J97:J122" si="4">IF(O97="",999,O97)</f>
        <v>999</v>
      </c>
      <c r="K97" s="567">
        <f t="shared" ref="K97:K122" si="5">IF(N97=999,999,1)</f>
        <v>999</v>
      </c>
      <c r="L97" s="569"/>
      <c r="M97" s="252"/>
      <c r="N97" s="570">
        <f t="shared" si="3"/>
        <v>999</v>
      </c>
      <c r="O97" s="252"/>
    </row>
    <row r="98" spans="1:15" s="203" customFormat="1" ht="18.899999999999999" customHeight="1">
      <c r="A98" s="562">
        <v>92</v>
      </c>
      <c r="B98" s="246"/>
      <c r="C98" s="246"/>
      <c r="D98" s="247"/>
      <c r="E98" s="563"/>
      <c r="F98" s="571"/>
      <c r="G98" s="620"/>
      <c r="H98" s="566" t="e">
        <f>IF(AND(O98="",#REF!&gt;0,#REF!&lt;5),I98,)</f>
        <v>#REF!</v>
      </c>
      <c r="I98" s="567" t="str">
        <f>IF(D98="","ZZZ9",IF(AND(#REF!&gt;0,#REF!&lt;5),D98&amp;#REF!,D98&amp;"9"))</f>
        <v>ZZZ9</v>
      </c>
      <c r="J98" s="568">
        <f t="shared" si="4"/>
        <v>999</v>
      </c>
      <c r="K98" s="567">
        <f t="shared" si="5"/>
        <v>999</v>
      </c>
      <c r="L98" s="569"/>
      <c r="M98" s="252"/>
      <c r="N98" s="570">
        <f t="shared" si="3"/>
        <v>999</v>
      </c>
      <c r="O98" s="252"/>
    </row>
    <row r="99" spans="1:15" s="203" customFormat="1" ht="18.899999999999999" customHeight="1">
      <c r="A99" s="562">
        <v>93</v>
      </c>
      <c r="B99" s="246"/>
      <c r="C99" s="246"/>
      <c r="D99" s="247"/>
      <c r="E99" s="563"/>
      <c r="F99" s="571"/>
      <c r="G99" s="620"/>
      <c r="H99" s="566" t="e">
        <f>IF(AND(O99="",#REF!&gt;0,#REF!&lt;5),I99,)</f>
        <v>#REF!</v>
      </c>
      <c r="I99" s="567" t="str">
        <f>IF(D99="","ZZZ9",IF(AND(#REF!&gt;0,#REF!&lt;5),D99&amp;#REF!,D99&amp;"9"))</f>
        <v>ZZZ9</v>
      </c>
      <c r="J99" s="568">
        <f t="shared" si="4"/>
        <v>999</v>
      </c>
      <c r="K99" s="567">
        <f t="shared" si="5"/>
        <v>999</v>
      </c>
      <c r="L99" s="569"/>
      <c r="M99" s="252"/>
      <c r="N99" s="570">
        <f t="shared" si="3"/>
        <v>999</v>
      </c>
      <c r="O99" s="252"/>
    </row>
    <row r="100" spans="1:15" s="203" customFormat="1" ht="18.899999999999999" customHeight="1">
      <c r="A100" s="562">
        <v>94</v>
      </c>
      <c r="B100" s="246"/>
      <c r="C100" s="246"/>
      <c r="D100" s="247"/>
      <c r="E100" s="563"/>
      <c r="F100" s="571"/>
      <c r="G100" s="620"/>
      <c r="H100" s="566" t="e">
        <f>IF(AND(O100="",#REF!&gt;0,#REF!&lt;5),I100,)</f>
        <v>#REF!</v>
      </c>
      <c r="I100" s="567" t="str">
        <f>IF(D100="","ZZZ9",IF(AND(#REF!&gt;0,#REF!&lt;5),D100&amp;#REF!,D100&amp;"9"))</f>
        <v>ZZZ9</v>
      </c>
      <c r="J100" s="568">
        <f t="shared" si="4"/>
        <v>999</v>
      </c>
      <c r="K100" s="567">
        <f t="shared" si="5"/>
        <v>999</v>
      </c>
      <c r="L100" s="569"/>
      <c r="M100" s="252"/>
      <c r="N100" s="570">
        <f t="shared" si="3"/>
        <v>999</v>
      </c>
      <c r="O100" s="252"/>
    </row>
    <row r="101" spans="1:15" s="203" customFormat="1" ht="18.899999999999999" customHeight="1">
      <c r="A101" s="562">
        <v>95</v>
      </c>
      <c r="B101" s="246"/>
      <c r="C101" s="246"/>
      <c r="D101" s="247"/>
      <c r="E101" s="563"/>
      <c r="F101" s="571"/>
      <c r="G101" s="620"/>
      <c r="H101" s="566" t="e">
        <f>IF(AND(O101="",#REF!&gt;0,#REF!&lt;5),I101,)</f>
        <v>#REF!</v>
      </c>
      <c r="I101" s="567" t="str">
        <f>IF(D101="","ZZZ9",IF(AND(#REF!&gt;0,#REF!&lt;5),D101&amp;#REF!,D101&amp;"9"))</f>
        <v>ZZZ9</v>
      </c>
      <c r="J101" s="568">
        <f t="shared" si="4"/>
        <v>999</v>
      </c>
      <c r="K101" s="567">
        <f t="shared" si="5"/>
        <v>999</v>
      </c>
      <c r="L101" s="569"/>
      <c r="M101" s="252"/>
      <c r="N101" s="570">
        <f t="shared" si="3"/>
        <v>999</v>
      </c>
      <c r="O101" s="252"/>
    </row>
    <row r="102" spans="1:15" s="203" customFormat="1" ht="18.899999999999999" customHeight="1">
      <c r="A102" s="562">
        <v>96</v>
      </c>
      <c r="B102" s="246"/>
      <c r="C102" s="246"/>
      <c r="D102" s="247"/>
      <c r="E102" s="563"/>
      <c r="F102" s="571"/>
      <c r="G102" s="620"/>
      <c r="H102" s="566" t="e">
        <f>IF(AND(O102="",#REF!&gt;0,#REF!&lt;5),I102,)</f>
        <v>#REF!</v>
      </c>
      <c r="I102" s="567" t="str">
        <f>IF(D102="","ZZZ9",IF(AND(#REF!&gt;0,#REF!&lt;5),D102&amp;#REF!,D102&amp;"9"))</f>
        <v>ZZZ9</v>
      </c>
      <c r="J102" s="568">
        <f t="shared" si="4"/>
        <v>999</v>
      </c>
      <c r="K102" s="567">
        <f t="shared" si="5"/>
        <v>999</v>
      </c>
      <c r="L102" s="569"/>
      <c r="M102" s="252"/>
      <c r="N102" s="570">
        <f t="shared" si="3"/>
        <v>999</v>
      </c>
      <c r="O102" s="252"/>
    </row>
    <row r="103" spans="1:15" s="203" customFormat="1" ht="18.899999999999999" customHeight="1">
      <c r="A103" s="562">
        <v>97</v>
      </c>
      <c r="B103" s="246"/>
      <c r="C103" s="246"/>
      <c r="D103" s="247"/>
      <c r="E103" s="563"/>
      <c r="F103" s="571"/>
      <c r="G103" s="620"/>
      <c r="H103" s="566" t="e">
        <f>IF(AND(O103="",#REF!&gt;0,#REF!&lt;5),I103,)</f>
        <v>#REF!</v>
      </c>
      <c r="I103" s="567" t="str">
        <f>IF(D103="","ZZZ9",IF(AND(#REF!&gt;0,#REF!&lt;5),D103&amp;#REF!,D103&amp;"9"))</f>
        <v>ZZZ9</v>
      </c>
      <c r="J103" s="568">
        <f t="shared" si="4"/>
        <v>999</v>
      </c>
      <c r="K103" s="567">
        <f t="shared" si="5"/>
        <v>999</v>
      </c>
      <c r="L103" s="569"/>
      <c r="M103" s="252"/>
      <c r="N103" s="570">
        <f t="shared" si="3"/>
        <v>999</v>
      </c>
      <c r="O103" s="252"/>
    </row>
    <row r="104" spans="1:15" s="203" customFormat="1" ht="18.899999999999999" customHeight="1">
      <c r="A104" s="562">
        <v>98</v>
      </c>
      <c r="B104" s="246"/>
      <c r="C104" s="246"/>
      <c r="D104" s="247"/>
      <c r="E104" s="563"/>
      <c r="F104" s="571"/>
      <c r="G104" s="620"/>
      <c r="H104" s="566" t="e">
        <f>IF(AND(O104="",#REF!&gt;0,#REF!&lt;5),I104,)</f>
        <v>#REF!</v>
      </c>
      <c r="I104" s="567" t="str">
        <f>IF(D104="","ZZZ9",IF(AND(#REF!&gt;0,#REF!&lt;5),D104&amp;#REF!,D104&amp;"9"))</f>
        <v>ZZZ9</v>
      </c>
      <c r="J104" s="568">
        <f t="shared" si="4"/>
        <v>999</v>
      </c>
      <c r="K104" s="567">
        <f t="shared" si="5"/>
        <v>999</v>
      </c>
      <c r="L104" s="569"/>
      <c r="M104" s="252"/>
      <c r="N104" s="570">
        <f t="shared" si="3"/>
        <v>999</v>
      </c>
      <c r="O104" s="252"/>
    </row>
    <row r="105" spans="1:15" s="203" customFormat="1" ht="18.899999999999999" customHeight="1">
      <c r="A105" s="562">
        <v>99</v>
      </c>
      <c r="B105" s="246"/>
      <c r="C105" s="246"/>
      <c r="D105" s="247"/>
      <c r="E105" s="563"/>
      <c r="F105" s="571"/>
      <c r="G105" s="620"/>
      <c r="H105" s="566" t="e">
        <f>IF(AND(O105="",#REF!&gt;0,#REF!&lt;5),I105,)</f>
        <v>#REF!</v>
      </c>
      <c r="I105" s="567" t="str">
        <f>IF(D105="","ZZZ9",IF(AND(#REF!&gt;0,#REF!&lt;5),D105&amp;#REF!,D105&amp;"9"))</f>
        <v>ZZZ9</v>
      </c>
      <c r="J105" s="568">
        <f t="shared" si="4"/>
        <v>999</v>
      </c>
      <c r="K105" s="567">
        <f t="shared" si="5"/>
        <v>999</v>
      </c>
      <c r="L105" s="569"/>
      <c r="M105" s="252"/>
      <c r="N105" s="570">
        <f t="shared" si="3"/>
        <v>999</v>
      </c>
      <c r="O105" s="252"/>
    </row>
    <row r="106" spans="1:15" s="203" customFormat="1" ht="18.899999999999999" customHeight="1">
      <c r="A106" s="562">
        <v>100</v>
      </c>
      <c r="B106" s="246"/>
      <c r="C106" s="246"/>
      <c r="D106" s="247"/>
      <c r="E106" s="563"/>
      <c r="F106" s="571"/>
      <c r="G106" s="620"/>
      <c r="H106" s="566" t="e">
        <f>IF(AND(O106="",#REF!&gt;0,#REF!&lt;5),I106,)</f>
        <v>#REF!</v>
      </c>
      <c r="I106" s="567" t="str">
        <f>IF(D106="","ZZZ9",IF(AND(#REF!&gt;0,#REF!&lt;5),D106&amp;#REF!,D106&amp;"9"))</f>
        <v>ZZZ9</v>
      </c>
      <c r="J106" s="568">
        <f t="shared" si="4"/>
        <v>999</v>
      </c>
      <c r="K106" s="567">
        <f t="shared" si="5"/>
        <v>999</v>
      </c>
      <c r="L106" s="569"/>
      <c r="M106" s="252"/>
      <c r="N106" s="570">
        <f t="shared" si="3"/>
        <v>999</v>
      </c>
      <c r="O106" s="252"/>
    </row>
    <row r="107" spans="1:15" s="203" customFormat="1" ht="18.899999999999999" customHeight="1">
      <c r="A107" s="562">
        <v>101</v>
      </c>
      <c r="B107" s="246"/>
      <c r="C107" s="246"/>
      <c r="D107" s="247"/>
      <c r="E107" s="563"/>
      <c r="F107" s="571"/>
      <c r="G107" s="620"/>
      <c r="H107" s="566" t="e">
        <f>IF(AND(O107="",#REF!&gt;0,#REF!&lt;5),I107,)</f>
        <v>#REF!</v>
      </c>
      <c r="I107" s="567" t="str">
        <f>IF(D107="","ZZZ9",IF(AND(#REF!&gt;0,#REF!&lt;5),D107&amp;#REF!,D107&amp;"9"))</f>
        <v>ZZZ9</v>
      </c>
      <c r="J107" s="568">
        <f t="shared" si="4"/>
        <v>999</v>
      </c>
      <c r="K107" s="567">
        <f t="shared" si="5"/>
        <v>999</v>
      </c>
      <c r="L107" s="569"/>
      <c r="M107" s="252"/>
      <c r="N107" s="570">
        <f t="shared" si="3"/>
        <v>999</v>
      </c>
      <c r="O107" s="252"/>
    </row>
    <row r="108" spans="1:15" s="203" customFormat="1" ht="18.899999999999999" customHeight="1">
      <c r="A108" s="562">
        <v>102</v>
      </c>
      <c r="B108" s="246"/>
      <c r="C108" s="246"/>
      <c r="D108" s="247"/>
      <c r="E108" s="563"/>
      <c r="F108" s="571"/>
      <c r="G108" s="620"/>
      <c r="H108" s="566" t="e">
        <f>IF(AND(O108="",#REF!&gt;0,#REF!&lt;5),I108,)</f>
        <v>#REF!</v>
      </c>
      <c r="I108" s="567" t="str">
        <f>IF(D108="","ZZZ9",IF(AND(#REF!&gt;0,#REF!&lt;5),D108&amp;#REF!,D108&amp;"9"))</f>
        <v>ZZZ9</v>
      </c>
      <c r="J108" s="568">
        <f t="shared" si="4"/>
        <v>999</v>
      </c>
      <c r="K108" s="567">
        <f t="shared" si="5"/>
        <v>999</v>
      </c>
      <c r="L108" s="569"/>
      <c r="M108" s="252"/>
      <c r="N108" s="570">
        <f t="shared" si="3"/>
        <v>999</v>
      </c>
      <c r="O108" s="252"/>
    </row>
    <row r="109" spans="1:15" s="203" customFormat="1" ht="18.899999999999999" customHeight="1">
      <c r="A109" s="562">
        <v>103</v>
      </c>
      <c r="B109" s="246"/>
      <c r="C109" s="246"/>
      <c r="D109" s="247"/>
      <c r="E109" s="563"/>
      <c r="F109" s="571"/>
      <c r="G109" s="620"/>
      <c r="H109" s="566" t="e">
        <f>IF(AND(O109="",#REF!&gt;0,#REF!&lt;5),I109,)</f>
        <v>#REF!</v>
      </c>
      <c r="I109" s="567" t="str">
        <f>IF(D109="","ZZZ9",IF(AND(#REF!&gt;0,#REF!&lt;5),D109&amp;#REF!,D109&amp;"9"))</f>
        <v>ZZZ9</v>
      </c>
      <c r="J109" s="568">
        <f t="shared" si="4"/>
        <v>999</v>
      </c>
      <c r="K109" s="567">
        <f t="shared" si="5"/>
        <v>999</v>
      </c>
      <c r="L109" s="569"/>
      <c r="M109" s="252"/>
      <c r="N109" s="570">
        <f t="shared" si="3"/>
        <v>999</v>
      </c>
      <c r="O109" s="252"/>
    </row>
    <row r="110" spans="1:15" s="203" customFormat="1" ht="18.899999999999999" customHeight="1">
      <c r="A110" s="562">
        <v>104</v>
      </c>
      <c r="B110" s="246"/>
      <c r="C110" s="246"/>
      <c r="D110" s="247"/>
      <c r="E110" s="563"/>
      <c r="F110" s="571"/>
      <c r="G110" s="620"/>
      <c r="H110" s="566" t="e">
        <f>IF(AND(O110="",#REF!&gt;0,#REF!&lt;5),I110,)</f>
        <v>#REF!</v>
      </c>
      <c r="I110" s="567" t="str">
        <f>IF(D110="","ZZZ9",IF(AND(#REF!&gt;0,#REF!&lt;5),D110&amp;#REF!,D110&amp;"9"))</f>
        <v>ZZZ9</v>
      </c>
      <c r="J110" s="568">
        <f t="shared" si="4"/>
        <v>999</v>
      </c>
      <c r="K110" s="567">
        <f t="shared" si="5"/>
        <v>999</v>
      </c>
      <c r="L110" s="569"/>
      <c r="M110" s="252"/>
      <c r="N110" s="570">
        <f t="shared" si="3"/>
        <v>999</v>
      </c>
      <c r="O110" s="252"/>
    </row>
    <row r="111" spans="1:15" s="203" customFormat="1" ht="18.899999999999999" customHeight="1">
      <c r="A111" s="562">
        <v>105</v>
      </c>
      <c r="B111" s="246"/>
      <c r="C111" s="246"/>
      <c r="D111" s="247"/>
      <c r="E111" s="563"/>
      <c r="F111" s="571"/>
      <c r="G111" s="620"/>
      <c r="H111" s="566" t="e">
        <f>IF(AND(O111="",#REF!&gt;0,#REF!&lt;5),I111,)</f>
        <v>#REF!</v>
      </c>
      <c r="I111" s="567" t="str">
        <f>IF(D111="","ZZZ9",IF(AND(#REF!&gt;0,#REF!&lt;5),D111&amp;#REF!,D111&amp;"9"))</f>
        <v>ZZZ9</v>
      </c>
      <c r="J111" s="568">
        <f t="shared" si="4"/>
        <v>999</v>
      </c>
      <c r="K111" s="567">
        <f t="shared" si="5"/>
        <v>999</v>
      </c>
      <c r="L111" s="569"/>
      <c r="M111" s="252"/>
      <c r="N111" s="570">
        <f t="shared" si="3"/>
        <v>999</v>
      </c>
      <c r="O111" s="252"/>
    </row>
    <row r="112" spans="1:15" s="203" customFormat="1" ht="18.899999999999999" customHeight="1">
      <c r="A112" s="562">
        <v>106</v>
      </c>
      <c r="B112" s="246"/>
      <c r="C112" s="246"/>
      <c r="D112" s="247"/>
      <c r="E112" s="563"/>
      <c r="F112" s="571"/>
      <c r="G112" s="620"/>
      <c r="H112" s="566" t="e">
        <f>IF(AND(O112="",#REF!&gt;0,#REF!&lt;5),I112,)</f>
        <v>#REF!</v>
      </c>
      <c r="I112" s="567" t="str">
        <f>IF(D112="","ZZZ9",IF(AND(#REF!&gt;0,#REF!&lt;5),D112&amp;#REF!,D112&amp;"9"))</f>
        <v>ZZZ9</v>
      </c>
      <c r="J112" s="568">
        <f t="shared" si="4"/>
        <v>999</v>
      </c>
      <c r="K112" s="567">
        <f t="shared" si="5"/>
        <v>999</v>
      </c>
      <c r="L112" s="569"/>
      <c r="M112" s="252"/>
      <c r="N112" s="570">
        <f t="shared" si="3"/>
        <v>999</v>
      </c>
      <c r="O112" s="252"/>
    </row>
    <row r="113" spans="1:15" s="203" customFormat="1" ht="18.899999999999999" customHeight="1">
      <c r="A113" s="562">
        <v>107</v>
      </c>
      <c r="B113" s="246"/>
      <c r="C113" s="246"/>
      <c r="D113" s="247"/>
      <c r="E113" s="563"/>
      <c r="F113" s="571"/>
      <c r="G113" s="620"/>
      <c r="H113" s="566" t="e">
        <f>IF(AND(O113="",#REF!&gt;0,#REF!&lt;5),I113,)</f>
        <v>#REF!</v>
      </c>
      <c r="I113" s="567" t="str">
        <f>IF(D113="","ZZZ9",IF(AND(#REF!&gt;0,#REF!&lt;5),D113&amp;#REF!,D113&amp;"9"))</f>
        <v>ZZZ9</v>
      </c>
      <c r="J113" s="568">
        <f t="shared" si="4"/>
        <v>999</v>
      </c>
      <c r="K113" s="567">
        <f t="shared" si="5"/>
        <v>999</v>
      </c>
      <c r="L113" s="569"/>
      <c r="M113" s="252"/>
      <c r="N113" s="570">
        <f t="shared" si="3"/>
        <v>999</v>
      </c>
      <c r="O113" s="252"/>
    </row>
    <row r="114" spans="1:15" s="203" customFormat="1" ht="18.899999999999999" customHeight="1">
      <c r="A114" s="562">
        <v>108</v>
      </c>
      <c r="B114" s="246"/>
      <c r="C114" s="246"/>
      <c r="D114" s="247"/>
      <c r="E114" s="563"/>
      <c r="F114" s="571"/>
      <c r="G114" s="620"/>
      <c r="H114" s="566" t="e">
        <f>IF(AND(O114="",#REF!&gt;0,#REF!&lt;5),I114,)</f>
        <v>#REF!</v>
      </c>
      <c r="I114" s="567" t="str">
        <f>IF(D114="","ZZZ9",IF(AND(#REF!&gt;0,#REF!&lt;5),D114&amp;#REF!,D114&amp;"9"))</f>
        <v>ZZZ9</v>
      </c>
      <c r="J114" s="568">
        <f t="shared" si="4"/>
        <v>999</v>
      </c>
      <c r="K114" s="567">
        <f t="shared" si="5"/>
        <v>999</v>
      </c>
      <c r="L114" s="569"/>
      <c r="M114" s="252"/>
      <c r="N114" s="570">
        <f t="shared" si="3"/>
        <v>999</v>
      </c>
      <c r="O114" s="252"/>
    </row>
    <row r="115" spans="1:15" s="203" customFormat="1" ht="18.899999999999999" customHeight="1">
      <c r="A115" s="562">
        <v>109</v>
      </c>
      <c r="B115" s="246"/>
      <c r="C115" s="246"/>
      <c r="D115" s="247"/>
      <c r="E115" s="563"/>
      <c r="F115" s="571"/>
      <c r="G115" s="620"/>
      <c r="H115" s="566" t="e">
        <f>IF(AND(O115="",#REF!&gt;0,#REF!&lt;5),I115,)</f>
        <v>#REF!</v>
      </c>
      <c r="I115" s="567" t="str">
        <f>IF(D115="","ZZZ9",IF(AND(#REF!&gt;0,#REF!&lt;5),D115&amp;#REF!,D115&amp;"9"))</f>
        <v>ZZZ9</v>
      </c>
      <c r="J115" s="568">
        <f t="shared" si="4"/>
        <v>999</v>
      </c>
      <c r="K115" s="567">
        <f t="shared" si="5"/>
        <v>999</v>
      </c>
      <c r="L115" s="569"/>
      <c r="M115" s="252"/>
      <c r="N115" s="570">
        <f t="shared" si="3"/>
        <v>999</v>
      </c>
      <c r="O115" s="252"/>
    </row>
    <row r="116" spans="1:15" s="203" customFormat="1" ht="18.899999999999999" customHeight="1">
      <c r="A116" s="562">
        <v>110</v>
      </c>
      <c r="B116" s="246"/>
      <c r="C116" s="246"/>
      <c r="D116" s="247"/>
      <c r="E116" s="563"/>
      <c r="F116" s="571"/>
      <c r="G116" s="620"/>
      <c r="H116" s="566" t="e">
        <f>IF(AND(O116="",#REF!&gt;0,#REF!&lt;5),I116,)</f>
        <v>#REF!</v>
      </c>
      <c r="I116" s="567" t="str">
        <f>IF(D116="","ZZZ9",IF(AND(#REF!&gt;0,#REF!&lt;5),D116&amp;#REF!,D116&amp;"9"))</f>
        <v>ZZZ9</v>
      </c>
      <c r="J116" s="568">
        <f t="shared" si="4"/>
        <v>999</v>
      </c>
      <c r="K116" s="567">
        <f t="shared" si="5"/>
        <v>999</v>
      </c>
      <c r="L116" s="569"/>
      <c r="M116" s="252"/>
      <c r="N116" s="570">
        <f t="shared" si="3"/>
        <v>999</v>
      </c>
      <c r="O116" s="252"/>
    </row>
    <row r="117" spans="1:15" s="203" customFormat="1" ht="18.899999999999999" customHeight="1">
      <c r="A117" s="562">
        <v>111</v>
      </c>
      <c r="B117" s="246"/>
      <c r="C117" s="246"/>
      <c r="D117" s="247"/>
      <c r="E117" s="563"/>
      <c r="F117" s="571"/>
      <c r="G117" s="620"/>
      <c r="H117" s="566" t="e">
        <f>IF(AND(O117="",#REF!&gt;0,#REF!&lt;5),I117,)</f>
        <v>#REF!</v>
      </c>
      <c r="I117" s="567" t="str">
        <f>IF(D117="","ZZZ9",IF(AND(#REF!&gt;0,#REF!&lt;5),D117&amp;#REF!,D117&amp;"9"))</f>
        <v>ZZZ9</v>
      </c>
      <c r="J117" s="568">
        <f t="shared" si="4"/>
        <v>999</v>
      </c>
      <c r="K117" s="567">
        <f t="shared" si="5"/>
        <v>999</v>
      </c>
      <c r="L117" s="569"/>
      <c r="M117" s="252"/>
      <c r="N117" s="570">
        <f t="shared" si="3"/>
        <v>999</v>
      </c>
      <c r="O117" s="252"/>
    </row>
    <row r="118" spans="1:15" s="203" customFormat="1" ht="18.899999999999999" customHeight="1">
      <c r="A118" s="562">
        <v>112</v>
      </c>
      <c r="B118" s="246"/>
      <c r="C118" s="246"/>
      <c r="D118" s="247"/>
      <c r="E118" s="563"/>
      <c r="F118" s="571"/>
      <c r="G118" s="620"/>
      <c r="H118" s="566" t="e">
        <f>IF(AND(O118="",#REF!&gt;0,#REF!&lt;5),I118,)</f>
        <v>#REF!</v>
      </c>
      <c r="I118" s="567" t="str">
        <f>IF(D118="","ZZZ9",IF(AND(#REF!&gt;0,#REF!&lt;5),D118&amp;#REF!,D118&amp;"9"))</f>
        <v>ZZZ9</v>
      </c>
      <c r="J118" s="568">
        <f t="shared" si="4"/>
        <v>999</v>
      </c>
      <c r="K118" s="567">
        <f t="shared" si="5"/>
        <v>999</v>
      </c>
      <c r="L118" s="569"/>
      <c r="M118" s="252"/>
      <c r="N118" s="570">
        <f t="shared" si="3"/>
        <v>999</v>
      </c>
      <c r="O118" s="252"/>
    </row>
    <row r="119" spans="1:15" s="203" customFormat="1" ht="18.899999999999999" customHeight="1">
      <c r="A119" s="562">
        <v>113</v>
      </c>
      <c r="B119" s="246"/>
      <c r="C119" s="246"/>
      <c r="D119" s="247"/>
      <c r="E119" s="563"/>
      <c r="F119" s="571"/>
      <c r="G119" s="620"/>
      <c r="H119" s="566" t="e">
        <f>IF(AND(O119="",#REF!&gt;0,#REF!&lt;5),I119,)</f>
        <v>#REF!</v>
      </c>
      <c r="I119" s="567" t="str">
        <f>IF(D119="","ZZZ9",IF(AND(#REF!&gt;0,#REF!&lt;5),D119&amp;#REF!,D119&amp;"9"))</f>
        <v>ZZZ9</v>
      </c>
      <c r="J119" s="568">
        <f t="shared" si="4"/>
        <v>999</v>
      </c>
      <c r="K119" s="567">
        <f t="shared" si="5"/>
        <v>999</v>
      </c>
      <c r="L119" s="569"/>
      <c r="M119" s="252"/>
      <c r="N119" s="570">
        <f t="shared" si="3"/>
        <v>999</v>
      </c>
      <c r="O119" s="252"/>
    </row>
    <row r="120" spans="1:15" s="203" customFormat="1" ht="18.899999999999999" customHeight="1">
      <c r="A120" s="562">
        <v>114</v>
      </c>
      <c r="B120" s="246"/>
      <c r="C120" s="246"/>
      <c r="D120" s="247"/>
      <c r="E120" s="563"/>
      <c r="F120" s="571"/>
      <c r="G120" s="620"/>
      <c r="H120" s="566" t="e">
        <f>IF(AND(O120="",#REF!&gt;0,#REF!&lt;5),I120,)</f>
        <v>#REF!</v>
      </c>
      <c r="I120" s="567" t="str">
        <f>IF(D120="","ZZZ9",IF(AND(#REF!&gt;0,#REF!&lt;5),D120&amp;#REF!,D120&amp;"9"))</f>
        <v>ZZZ9</v>
      </c>
      <c r="J120" s="568">
        <f t="shared" si="4"/>
        <v>999</v>
      </c>
      <c r="K120" s="567">
        <f t="shared" si="5"/>
        <v>999</v>
      </c>
      <c r="L120" s="569"/>
      <c r="M120" s="252"/>
      <c r="N120" s="570">
        <f t="shared" si="3"/>
        <v>999</v>
      </c>
      <c r="O120" s="252"/>
    </row>
    <row r="121" spans="1:15" s="203" customFormat="1" ht="18.899999999999999" customHeight="1">
      <c r="A121" s="562">
        <v>115</v>
      </c>
      <c r="B121" s="246"/>
      <c r="C121" s="246"/>
      <c r="D121" s="247"/>
      <c r="E121" s="563"/>
      <c r="F121" s="571"/>
      <c r="G121" s="620"/>
      <c r="H121" s="566" t="e">
        <f>IF(AND(O121="",#REF!&gt;0,#REF!&lt;5),I121,)</f>
        <v>#REF!</v>
      </c>
      <c r="I121" s="567" t="str">
        <f>IF(D121="","ZZZ9",IF(AND(#REF!&gt;0,#REF!&lt;5),D121&amp;#REF!,D121&amp;"9"))</f>
        <v>ZZZ9</v>
      </c>
      <c r="J121" s="568">
        <f t="shared" si="4"/>
        <v>999</v>
      </c>
      <c r="K121" s="567">
        <f t="shared" si="5"/>
        <v>999</v>
      </c>
      <c r="L121" s="569"/>
      <c r="M121" s="252"/>
      <c r="N121" s="570">
        <f t="shared" si="3"/>
        <v>999</v>
      </c>
      <c r="O121" s="252"/>
    </row>
    <row r="122" spans="1:15" s="203" customFormat="1" ht="18.899999999999999" customHeight="1">
      <c r="A122" s="562">
        <v>116</v>
      </c>
      <c r="B122" s="246"/>
      <c r="C122" s="246"/>
      <c r="D122" s="247"/>
      <c r="E122" s="563"/>
      <c r="F122" s="571"/>
      <c r="G122" s="620"/>
      <c r="H122" s="566" t="e">
        <f>IF(AND(O122="",#REF!&gt;0,#REF!&lt;5),I122,)</f>
        <v>#REF!</v>
      </c>
      <c r="I122" s="567" t="str">
        <f>IF(D122="","ZZZ9",IF(AND(#REF!&gt;0,#REF!&lt;5),D122&amp;#REF!,D122&amp;"9"))</f>
        <v>ZZZ9</v>
      </c>
      <c r="J122" s="568">
        <f t="shared" si="4"/>
        <v>999</v>
      </c>
      <c r="K122" s="567">
        <f t="shared" si="5"/>
        <v>999</v>
      </c>
      <c r="L122" s="569"/>
      <c r="M122" s="252"/>
      <c r="N122" s="570">
        <f t="shared" si="3"/>
        <v>999</v>
      </c>
      <c r="O122" s="252"/>
    </row>
    <row r="123" spans="1:15" s="203" customFormat="1" ht="18.899999999999999" customHeight="1">
      <c r="A123" s="562">
        <v>117</v>
      </c>
      <c r="B123" s="246"/>
      <c r="C123" s="246"/>
      <c r="D123" s="247"/>
      <c r="E123" s="563"/>
      <c r="F123" s="571"/>
      <c r="G123" s="620"/>
      <c r="H123" s="566"/>
      <c r="I123" s="567"/>
      <c r="J123" s="568"/>
      <c r="K123" s="567"/>
      <c r="L123" s="569"/>
      <c r="M123" s="252"/>
      <c r="N123" s="570"/>
      <c r="O123" s="252"/>
    </row>
    <row r="124" spans="1:15" s="203" customFormat="1" ht="18.899999999999999" customHeight="1">
      <c r="A124" s="562">
        <v>118</v>
      </c>
      <c r="B124" s="246"/>
      <c r="C124" s="246"/>
      <c r="D124" s="247"/>
      <c r="E124" s="563"/>
      <c r="F124" s="571"/>
      <c r="G124" s="620"/>
      <c r="H124" s="566"/>
      <c r="I124" s="567"/>
      <c r="J124" s="568"/>
      <c r="K124" s="567"/>
      <c r="L124" s="569"/>
      <c r="M124" s="252"/>
      <c r="N124" s="570"/>
      <c r="O124" s="252"/>
    </row>
    <row r="125" spans="1:15" s="203" customFormat="1" ht="18.899999999999999" customHeight="1">
      <c r="A125" s="562">
        <v>119</v>
      </c>
      <c r="B125" s="246"/>
      <c r="C125" s="246"/>
      <c r="D125" s="247"/>
      <c r="E125" s="563"/>
      <c r="F125" s="571"/>
      <c r="G125" s="620"/>
      <c r="H125" s="566"/>
      <c r="I125" s="567"/>
      <c r="J125" s="568"/>
      <c r="K125" s="567"/>
      <c r="L125" s="569"/>
      <c r="M125" s="252"/>
      <c r="N125" s="570"/>
      <c r="O125" s="252"/>
    </row>
    <row r="126" spans="1:15" s="203" customFormat="1" ht="18.899999999999999" customHeight="1">
      <c r="A126" s="562">
        <v>120</v>
      </c>
      <c r="B126" s="246"/>
      <c r="C126" s="246"/>
      <c r="D126" s="247"/>
      <c r="E126" s="563"/>
      <c r="F126" s="571"/>
      <c r="G126" s="620"/>
      <c r="H126" s="566"/>
      <c r="I126" s="567"/>
      <c r="J126" s="568"/>
      <c r="K126" s="567"/>
      <c r="L126" s="569"/>
      <c r="M126" s="252"/>
      <c r="N126" s="570"/>
      <c r="O126" s="252"/>
    </row>
    <row r="127" spans="1:15" s="203" customFormat="1" ht="18.899999999999999" customHeight="1">
      <c r="A127" s="562">
        <v>121</v>
      </c>
      <c r="B127" s="246"/>
      <c r="C127" s="246"/>
      <c r="D127" s="247"/>
      <c r="E127" s="563"/>
      <c r="F127" s="571"/>
      <c r="G127" s="620"/>
      <c r="H127" s="566"/>
      <c r="I127" s="567"/>
      <c r="J127" s="568"/>
      <c r="K127" s="567"/>
      <c r="L127" s="569"/>
      <c r="M127" s="252"/>
      <c r="N127" s="570"/>
      <c r="O127" s="252"/>
    </row>
    <row r="128" spans="1:15" s="203" customFormat="1" ht="18.899999999999999" customHeight="1">
      <c r="A128" s="562">
        <v>122</v>
      </c>
      <c r="B128" s="246"/>
      <c r="C128" s="246"/>
      <c r="D128" s="247"/>
      <c r="E128" s="563"/>
      <c r="F128" s="571"/>
      <c r="G128" s="620"/>
      <c r="H128" s="566"/>
      <c r="I128" s="567"/>
      <c r="J128" s="568"/>
      <c r="K128" s="567"/>
      <c r="L128" s="569"/>
      <c r="M128" s="252"/>
      <c r="N128" s="570"/>
      <c r="O128" s="252"/>
    </row>
    <row r="129" spans="1:15" s="203" customFormat="1" ht="18.899999999999999" customHeight="1">
      <c r="A129" s="562">
        <v>123</v>
      </c>
      <c r="B129" s="246"/>
      <c r="C129" s="246"/>
      <c r="D129" s="247"/>
      <c r="E129" s="563"/>
      <c r="F129" s="571"/>
      <c r="G129" s="620"/>
      <c r="H129" s="566"/>
      <c r="I129" s="567"/>
      <c r="J129" s="568"/>
      <c r="K129" s="567"/>
      <c r="L129" s="569"/>
      <c r="M129" s="252"/>
      <c r="N129" s="570"/>
      <c r="O129" s="252"/>
    </row>
    <row r="130" spans="1:15" s="203" customFormat="1" ht="18.899999999999999" customHeight="1">
      <c r="A130" s="562">
        <v>124</v>
      </c>
      <c r="B130" s="246"/>
      <c r="C130" s="246"/>
      <c r="D130" s="247"/>
      <c r="E130" s="563"/>
      <c r="F130" s="571"/>
      <c r="G130" s="620"/>
      <c r="H130" s="566"/>
      <c r="I130" s="567"/>
      <c r="J130" s="568"/>
      <c r="K130" s="567"/>
      <c r="L130" s="569"/>
      <c r="M130" s="252"/>
      <c r="N130" s="570"/>
      <c r="O130" s="252"/>
    </row>
    <row r="131" spans="1:15" s="203" customFormat="1" ht="18.899999999999999" customHeight="1">
      <c r="A131" s="562">
        <v>125</v>
      </c>
      <c r="B131" s="246"/>
      <c r="C131" s="246"/>
      <c r="D131" s="247"/>
      <c r="E131" s="563"/>
      <c r="F131" s="571"/>
      <c r="G131" s="620"/>
      <c r="H131" s="566"/>
      <c r="I131" s="567"/>
      <c r="J131" s="568"/>
      <c r="K131" s="567"/>
      <c r="L131" s="569"/>
      <c r="M131" s="252"/>
      <c r="N131" s="570"/>
      <c r="O131" s="252"/>
    </row>
    <row r="132" spans="1:15" s="203" customFormat="1" ht="18.899999999999999" customHeight="1">
      <c r="A132" s="562">
        <v>126</v>
      </c>
      <c r="B132" s="246"/>
      <c r="C132" s="246"/>
      <c r="D132" s="247"/>
      <c r="E132" s="563"/>
      <c r="F132" s="571"/>
      <c r="G132" s="620"/>
      <c r="H132" s="566"/>
      <c r="I132" s="567"/>
      <c r="J132" s="568"/>
      <c r="K132" s="567"/>
      <c r="L132" s="569"/>
      <c r="M132" s="252"/>
      <c r="N132" s="570"/>
      <c r="O132" s="252"/>
    </row>
    <row r="133" spans="1:15" s="203" customFormat="1" ht="18.899999999999999" customHeight="1">
      <c r="A133" s="562">
        <v>127</v>
      </c>
      <c r="B133" s="246"/>
      <c r="C133" s="246"/>
      <c r="D133" s="247"/>
      <c r="E133" s="563"/>
      <c r="F133" s="571"/>
      <c r="G133" s="620"/>
      <c r="H133" s="566"/>
      <c r="I133" s="567"/>
      <c r="J133" s="568"/>
      <c r="K133" s="567"/>
      <c r="L133" s="569"/>
      <c r="M133" s="252"/>
      <c r="N133" s="570"/>
      <c r="O133" s="252"/>
    </row>
    <row r="134" spans="1:15" s="203" customFormat="1" ht="18.899999999999999" customHeight="1">
      <c r="A134" s="562">
        <v>128</v>
      </c>
      <c r="B134" s="246"/>
      <c r="C134" s="246"/>
      <c r="D134" s="247"/>
      <c r="E134" s="563"/>
      <c r="F134" s="571"/>
      <c r="G134" s="620"/>
      <c r="H134" s="566"/>
      <c r="I134" s="567"/>
      <c r="J134" s="568"/>
      <c r="K134" s="567"/>
      <c r="L134" s="569"/>
      <c r="M134" s="252"/>
      <c r="N134" s="570"/>
      <c r="O134" s="252"/>
    </row>
  </sheetData>
  <conditionalFormatting sqref="A7:D134">
    <cfRule type="expression" dxfId="176" priority="9" stopIfTrue="1">
      <formula>$O7&gt;=1</formula>
    </cfRule>
  </conditionalFormatting>
  <conditionalFormatting sqref="B7:D14">
    <cfRule type="expression" dxfId="175" priority="8" stopIfTrue="1">
      <formula>$O7&gt;=1</formula>
    </cfRule>
  </conditionalFormatting>
  <conditionalFormatting sqref="B7:D27">
    <cfRule type="expression" dxfId="174" priority="1" stopIfTrue="1">
      <formula>$Q7&gt;=1</formula>
    </cfRule>
  </conditionalFormatting>
  <conditionalFormatting sqref="E7:E27">
    <cfRule type="expression" dxfId="173" priority="2" stopIfTrue="1">
      <formula>AND(ROUNDDOWN(($A$4-E7)/365.25,0)&lt;=13,G7&lt;&gt;"OK")</formula>
    </cfRule>
    <cfRule type="expression" dxfId="172" priority="3" stopIfTrue="1">
      <formula>AND(ROUNDDOWN(($A$4-E7)/365.25,0)&lt;=14,G7&lt;&gt;"OK")</formula>
    </cfRule>
    <cfRule type="expression" dxfId="171" priority="4" stopIfTrue="1">
      <formula>AND(ROUNDDOWN(($A$4-E7)/365.25,0)&lt;=17,G7&lt;&gt;"OK")</formula>
    </cfRule>
  </conditionalFormatting>
  <conditionalFormatting sqref="E7:E134">
    <cfRule type="expression" dxfId="170" priority="5" stopIfTrue="1">
      <formula>AND(ROUNDDOWN(($A$4-E7)/365.25,0)&lt;=13,#REF!&lt;&gt;"OK")</formula>
    </cfRule>
    <cfRule type="expression" dxfId="169" priority="6" stopIfTrue="1">
      <formula>AND(ROUNDDOWN(($A$4-E7)/365.25,0)&lt;=14,#REF!&lt;&gt;"OK")</formula>
    </cfRule>
    <cfRule type="expression" dxfId="168" priority="7" stopIfTrue="1">
      <formula>AND(ROUNDDOWN(($A$4-E7)/365.25,0)&lt;=17,#REF!&lt;&gt;"OK")</formula>
    </cfRule>
  </conditionalFormatting>
  <conditionalFormatting sqref="H7:H134">
    <cfRule type="cellIs" dxfId="167"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84033" r:id="rId3" name="Button 1">
              <controlPr defaultSize="0" print="0" autoPict="0" macro="[0]!egyéni_rangsor">
                <anchor moveWithCells="1" sizeWithCells="1">
                  <from>
                    <xdr:col>5</xdr:col>
                    <xdr:colOff>731520</xdr:colOff>
                    <xdr:row>0</xdr:row>
                    <xdr:rowOff>121920</xdr:rowOff>
                  </from>
                  <to>
                    <xdr:col>11</xdr:col>
                    <xdr:colOff>15240</xdr:colOff>
                    <xdr:row>1</xdr:row>
                    <xdr:rowOff>91440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41">
    <tabColor indexed="19"/>
    <pageSetUpPr fitToPage="1"/>
  </sheetPr>
  <dimension ref="A1:U80"/>
  <sheetViews>
    <sheetView showGridLines="0" showZeros="0"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9.88671875" customWidth="1"/>
    <col min="12" max="12" width="1.6640625" style="7" customWidth="1"/>
    <col min="13" max="13" width="9.88671875" customWidth="1"/>
    <col min="14" max="14" width="1.6640625" style="8" customWidth="1"/>
    <col min="15" max="15" width="9.88671875" customWidth="1"/>
    <col min="16" max="16" width="1.6640625" style="7" customWidth="1"/>
    <col min="17" max="17" width="9.8867187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376</v>
      </c>
      <c r="L1" s="269"/>
      <c r="M1" s="207"/>
      <c r="N1" s="267" t="s">
        <v>234</v>
      </c>
      <c r="O1" s="267" t="s">
        <v>234</v>
      </c>
      <c r="P1" s="267"/>
      <c r="Q1" s="265"/>
      <c r="R1" s="267"/>
    </row>
    <row r="2" spans="1:21">
      <c r="A2" s="17" t="s">
        <v>99</v>
      </c>
      <c r="B2" s="17"/>
      <c r="C2" s="17"/>
      <c r="D2" s="19"/>
      <c r="E2" s="19">
        <f>Altalanos!$C$8</f>
        <v>0</v>
      </c>
      <c r="F2" s="17"/>
      <c r="G2" s="20"/>
      <c r="H2" s="272"/>
      <c r="I2" s="272"/>
      <c r="J2" s="273"/>
      <c r="K2" s="209" t="s">
        <v>388</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110</v>
      </c>
      <c r="F5" s="279" t="s">
        <v>167</v>
      </c>
      <c r="G5" s="279" t="s">
        <v>114</v>
      </c>
      <c r="H5" s="279"/>
      <c r="I5" s="279" t="s">
        <v>115</v>
      </c>
      <c r="J5" s="279"/>
      <c r="K5" s="196" t="s">
        <v>168</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(3)'!$A$7:$M$30,12))</f>
        <v/>
      </c>
      <c r="C7" s="47" t="str">
        <f>IF($E7="","",VLOOKUP($E7,'1Q ELO (3)'!$A$7:$M$30,13))</f>
        <v/>
      </c>
      <c r="D7" s="293" t="str">
        <f>IF($E7="","",VLOOKUP($E7,'1Q ELO (3)'!$A$7:$M$30,5))</f>
        <v/>
      </c>
      <c r="E7" s="48"/>
      <c r="F7" s="50" t="str">
        <f>UPPER(IF($E7="","",VLOOKUP($E7,'1Q ELO (3)'!$A$7:$M$30,2)))</f>
        <v/>
      </c>
      <c r="G7" s="50" t="str">
        <f>IF($E7="","",VLOOKUP($E7,'1Q ELO (3)'!$A$7:$M$30,3))</f>
        <v/>
      </c>
      <c r="H7" s="50"/>
      <c r="I7" s="50" t="str">
        <f>IF($E7="","",VLOOKUP($E7,'1Q ELO (3)'!$A$7:$M$30,4))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(3)'!$A$7:$M$30,12))</f>
        <v/>
      </c>
      <c r="C9" s="47" t="str">
        <f>IF($E9="","",VLOOKUP($E9,'1Q ELO (3)'!$A$7:$M$30,13))</f>
        <v/>
      </c>
      <c r="D9" s="293" t="str">
        <f>IF($E9="","",VLOOKUP($E9,'1Q ELO (3)'!$A$7:$M$30,5))</f>
        <v/>
      </c>
      <c r="E9" s="48"/>
      <c r="F9" s="77" t="str">
        <f>UPPER(IF($E9="","",VLOOKUP($E9,'1Q ELO (3)'!$A$7:$M$30,2)))</f>
        <v/>
      </c>
      <c r="G9" s="376" t="str">
        <f>IF($E9="","",VLOOKUP($E9,'1Q ELO (3)'!$A$7:$M$30,3))</f>
        <v/>
      </c>
      <c r="H9" s="376"/>
      <c r="I9" s="376" t="str">
        <f>IF($E9="","",VLOOKUP($E9,'1Q ELO (3)'!$A$7:$M$30,4))</f>
        <v/>
      </c>
      <c r="J9" s="355"/>
      <c r="K9" s="300"/>
      <c r="L9" s="356"/>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(3)'!$A$7:$M$30,12))</f>
        <v/>
      </c>
      <c r="C11" s="47" t="str">
        <f>IF($E11="","",VLOOKUP($E11,'1Q ELO (3)'!$A$7:$M$30,13))</f>
        <v/>
      </c>
      <c r="D11" s="293" t="str">
        <f>IF($E11="","",VLOOKUP($E11,'1Q ELO (3)'!$A$7:$M$30,5))</f>
        <v/>
      </c>
      <c r="E11" s="48"/>
      <c r="F11" s="376" t="str">
        <f>UPPER(IF($E11="","",VLOOKUP($E11,'1Q ELO (3)'!$A$7:$M$30,2)))</f>
        <v/>
      </c>
      <c r="G11" s="376" t="str">
        <f>IF($E11="","",VLOOKUP($E11,'1Q ELO (3)'!$A$7:$M$30,3))</f>
        <v/>
      </c>
      <c r="H11" s="376"/>
      <c r="I11" s="376" t="str">
        <f>IF($E11="","",VLOOKUP($E11,'1Q ELO (3)'!$A$7:$M$30,4))</f>
        <v/>
      </c>
      <c r="J11" s="351"/>
      <c r="K11" s="300"/>
      <c r="L11" s="358"/>
      <c r="M11" s="300"/>
      <c r="N11" s="297"/>
      <c r="O11" s="297"/>
      <c r="P11" s="297"/>
      <c r="Q11" s="118"/>
      <c r="R11" s="119"/>
      <c r="S11" s="56"/>
      <c r="U11" s="596" t="e">
        <f>#REF!</f>
        <v>#REF!</v>
      </c>
    </row>
    <row r="12" spans="1:21" s="5" customFormat="1" ht="9.6" customHeight="1">
      <c r="A12" s="302"/>
      <c r="B12" s="59"/>
      <c r="C12" s="59"/>
      <c r="D12" s="70"/>
      <c r="E12" s="84"/>
      <c r="F12" s="353"/>
      <c r="G12" s="353"/>
      <c r="H12" s="354"/>
      <c r="I12" s="87" t="s">
        <v>173</v>
      </c>
      <c r="J12" s="301"/>
      <c r="K12" s="295" t="str">
        <f>UPPER(IF(OR(J12="a",J12="as"),F11,IF(OR(J12="b",J12="bs"),F13,)))</f>
        <v/>
      </c>
      <c r="L12" s="359"/>
      <c r="M12" s="300"/>
      <c r="N12" s="297"/>
      <c r="O12" s="297"/>
      <c r="P12" s="297"/>
      <c r="Q12" s="118"/>
      <c r="R12" s="119"/>
      <c r="S12" s="56"/>
      <c r="U12" s="596" t="e">
        <f>#REF!</f>
        <v>#REF!</v>
      </c>
    </row>
    <row r="13" spans="1:21" s="5" customFormat="1" ht="9.6" customHeight="1">
      <c r="A13" s="302">
        <v>4</v>
      </c>
      <c r="B13" s="47" t="str">
        <f>IF($E13="","",VLOOKUP($E13,'1Q ELO (3)'!$A$7:$M$30,12))</f>
        <v/>
      </c>
      <c r="C13" s="47" t="str">
        <f>IF($E13="","",VLOOKUP($E13,'1Q ELO (3)'!$A$7:$M$30,13))</f>
        <v/>
      </c>
      <c r="D13" s="293" t="str">
        <f>IF($E13="","",VLOOKUP($E13,'1Q ELO (3)'!$A$7:$M$30,5))</f>
        <v/>
      </c>
      <c r="E13" s="48"/>
      <c r="F13" s="376" t="str">
        <f>UPPER(IF($E13="","",VLOOKUP($E13,'1Q ELO (3)'!$A$7:$M$30,2)))</f>
        <v/>
      </c>
      <c r="G13" s="376" t="str">
        <f>IF($E13="","",VLOOKUP($E13,'1Q ELO (3)'!$A$7:$M$30,3))</f>
        <v/>
      </c>
      <c r="H13" s="376"/>
      <c r="I13" s="376" t="str">
        <f>IF($E13="","",VLOOKUP($E13,'1Q ELO (3)'!$A$7:$M$30,4))</f>
        <v/>
      </c>
      <c r="J13" s="360"/>
      <c r="K13" s="300"/>
      <c r="L13" s="300"/>
      <c r="M13" s="300"/>
      <c r="N13" s="297"/>
      <c r="O13" s="297"/>
      <c r="P13" s="297"/>
      <c r="Q13" s="118"/>
      <c r="R13" s="119"/>
      <c r="S13" s="56"/>
      <c r="U13" s="596" t="e">
        <f>#REF!</f>
        <v>#REF!</v>
      </c>
    </row>
    <row r="14" spans="1:21" s="5" customFormat="1" ht="9.6" customHeight="1">
      <c r="A14" s="302"/>
      <c r="B14" s="59"/>
      <c r="C14" s="59"/>
      <c r="D14" s="70"/>
      <c r="E14" s="84"/>
      <c r="F14" s="300"/>
      <c r="G14" s="300"/>
      <c r="H14" s="377"/>
      <c r="I14" s="362"/>
      <c r="J14" s="357"/>
      <c r="K14" s="300"/>
      <c r="L14" s="300"/>
      <c r="M14" s="297"/>
      <c r="N14" s="118"/>
      <c r="O14" s="119"/>
      <c r="P14" s="56"/>
    </row>
    <row r="15" spans="1:21" s="5" customFormat="1" ht="9.6" customHeight="1">
      <c r="A15" s="309">
        <v>5</v>
      </c>
      <c r="B15" s="47" t="str">
        <f>IF($E15="","",VLOOKUP($E15,'1Q ELO (3)'!$A$7:$M$30,12))</f>
        <v/>
      </c>
      <c r="C15" s="47" t="str">
        <f>IF($E15="","",VLOOKUP($E15,'1Q ELO (3)'!$A$7:$M$30,13))</f>
        <v/>
      </c>
      <c r="D15" s="293" t="str">
        <f>IF($E15="","",VLOOKUP($E15,'1Q ELO (3)'!$A$7:$M$30,5))</f>
        <v/>
      </c>
      <c r="E15" s="48"/>
      <c r="F15" s="93" t="str">
        <f>UPPER(IF($E15="","",VLOOKUP($E15,'1Q ELO (3)'!$A$7:$M$30,2)))</f>
        <v/>
      </c>
      <c r="G15" s="93" t="str">
        <f>IF($E15="","",VLOOKUP($E15,'1Q ELO (3)'!$A$7:$M$30,3))</f>
        <v/>
      </c>
      <c r="H15" s="93"/>
      <c r="I15" s="93" t="str">
        <f>IF($E15="","",VLOOKUP($E15,'1Q ELO (3)'!$A$7:$M$30,4))</f>
        <v/>
      </c>
      <c r="J15" s="361"/>
      <c r="K15" s="300"/>
      <c r="L15" s="300"/>
      <c r="M15" s="300"/>
      <c r="N15" s="297"/>
      <c r="O15" s="300"/>
      <c r="P15" s="297"/>
      <c r="Q15" s="118"/>
      <c r="R15" s="119"/>
      <c r="S15" s="56"/>
      <c r="U15" s="596"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597" t="e">
        <f>#REF!</f>
        <v>#REF!</v>
      </c>
    </row>
    <row r="17" spans="1:19" s="5" customFormat="1" ht="9.6" customHeight="1">
      <c r="A17" s="302">
        <v>6</v>
      </c>
      <c r="B17" s="47" t="str">
        <f>IF($E17="","",VLOOKUP($E17,'1Q ELO (3)'!$A$7:$M$30,12))</f>
        <v/>
      </c>
      <c r="C17" s="47" t="str">
        <f>IF($E17="","",VLOOKUP($E17,'1Q ELO (3)'!$A$7:$M$30,13))</f>
        <v/>
      </c>
      <c r="D17" s="293" t="str">
        <f>IF($E17="","",VLOOKUP($E17,'1Q ELO (3)'!$A$7:$M$30,5))</f>
        <v/>
      </c>
      <c r="E17" s="48"/>
      <c r="F17" s="376" t="str">
        <f>UPPER(IF($E17="","",VLOOKUP($E17,'1Q ELO (3)'!$A$7:$M$30,2)))</f>
        <v/>
      </c>
      <c r="G17" s="376" t="str">
        <f>IF($E17="","",VLOOKUP($E17,'1Q ELO (3)'!$A$7:$M$30,3))</f>
        <v/>
      </c>
      <c r="H17" s="376"/>
      <c r="I17" s="376" t="str">
        <f>IF($E17="","",VLOOKUP($E17,'1Q ELO (3)'!$A$7:$M$30,4))</f>
        <v/>
      </c>
      <c r="J17" s="355"/>
      <c r="K17" s="300"/>
      <c r="L17" s="356"/>
      <c r="M17" s="300"/>
      <c r="N17" s="297"/>
      <c r="O17" s="297"/>
      <c r="P17" s="297"/>
      <c r="Q17" s="118"/>
      <c r="R17" s="119"/>
      <c r="S17" s="56"/>
    </row>
    <row r="18" spans="1:19" s="5" customFormat="1" ht="9.6" customHeight="1">
      <c r="A18" s="302"/>
      <c r="B18" s="59"/>
      <c r="C18" s="59"/>
      <c r="D18" s="70"/>
      <c r="E18" s="84"/>
      <c r="F18" s="353"/>
      <c r="G18" s="353"/>
      <c r="H18" s="354"/>
      <c r="I18" s="300"/>
      <c r="J18" s="357"/>
      <c r="K18" s="87" t="s">
        <v>173</v>
      </c>
      <c r="L18" s="73"/>
      <c r="M18" s="295" t="str">
        <f>UPPER(IF(OR(L18="a",L18="as"),K16,IF(OR(L18="b",L18="bs"),K20,)))</f>
        <v/>
      </c>
      <c r="N18" s="296"/>
      <c r="O18" s="297"/>
      <c r="P18" s="297"/>
      <c r="Q18" s="118"/>
      <c r="R18" s="119"/>
      <c r="S18" s="56"/>
    </row>
    <row r="19" spans="1:19" s="5" customFormat="1" ht="9.6" customHeight="1">
      <c r="A19" s="302">
        <v>7</v>
      </c>
      <c r="B19" s="47" t="str">
        <f>IF($E19="","",VLOOKUP($E19,'1Q ELO (3)'!$A$7:$M$30,12))</f>
        <v/>
      </c>
      <c r="C19" s="47" t="str">
        <f>IF($E19="","",VLOOKUP($E19,'1Q ELO (3)'!$A$7:$M$30,13))</f>
        <v/>
      </c>
      <c r="D19" s="293" t="str">
        <f>IF($E19="","",VLOOKUP($E19,'1Q ELO (3)'!$A$7:$M$30,5))</f>
        <v/>
      </c>
      <c r="E19" s="48"/>
      <c r="F19" s="376" t="str">
        <f>UPPER(IF($E19="","",VLOOKUP($E19,'1Q ELO (3)'!$A$7:$M$30,2)))</f>
        <v/>
      </c>
      <c r="G19" s="376" t="str">
        <f>IF($E19="","",VLOOKUP($E19,'1Q ELO (3)'!$A$7:$M$30,3))</f>
        <v/>
      </c>
      <c r="H19" s="376"/>
      <c r="I19" s="376" t="str">
        <f>IF($E19="","",VLOOKUP($E19,'1Q ELO (3)'!$A$7:$M$30,4))</f>
        <v/>
      </c>
      <c r="J19" s="351"/>
      <c r="K19" s="300"/>
      <c r="L19" s="358"/>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359"/>
      <c r="M20" s="300"/>
      <c r="N20" s="297"/>
      <c r="O20" s="297"/>
      <c r="P20" s="297"/>
      <c r="Q20" s="118"/>
      <c r="R20" s="119"/>
      <c r="S20" s="56"/>
    </row>
    <row r="21" spans="1:19" s="5" customFormat="1" ht="9.6" customHeight="1">
      <c r="A21" s="302">
        <v>8</v>
      </c>
      <c r="B21" s="47" t="str">
        <f>IF($E21="","",VLOOKUP($E21,'1Q ELO (3)'!$A$7:$M$30,12))</f>
        <v/>
      </c>
      <c r="C21" s="47" t="str">
        <f>IF($E21="","",VLOOKUP($E21,'1Q ELO (3)'!$A$7:$M$30,13))</f>
        <v/>
      </c>
      <c r="D21" s="293" t="str">
        <f>IF($E21="","",VLOOKUP($E21,'1Q ELO (3)'!$A$7:$M$30,5))</f>
        <v/>
      </c>
      <c r="E21" s="48"/>
      <c r="F21" s="376" t="str">
        <f>UPPER(IF($E21="","",VLOOKUP($E21,'1Q ELO (3)'!$A$7:$M$30,2)))</f>
        <v/>
      </c>
      <c r="G21" s="376" t="str">
        <f>IF($E21="","",VLOOKUP($E21,'1Q ELO (3)'!$A$7:$M$30,3))</f>
        <v/>
      </c>
      <c r="H21" s="376"/>
      <c r="I21" s="376" t="str">
        <f>IF($E21="","",VLOOKUP($E21,'1Q ELO (3)'!$A$7:$M$30,4))</f>
        <v/>
      </c>
      <c r="J21" s="360"/>
      <c r="K21" s="300"/>
      <c r="L21" s="300"/>
      <c r="M21" s="300"/>
      <c r="N21" s="297"/>
      <c r="O21" s="297"/>
      <c r="P21" s="297"/>
      <c r="Q21" s="118"/>
      <c r="R21" s="119"/>
      <c r="S21" s="56"/>
    </row>
    <row r="22" spans="1:19" s="5" customFormat="1" ht="9.6" customHeight="1">
      <c r="A22" s="302"/>
      <c r="B22" s="47"/>
      <c r="C22" s="598"/>
      <c r="D22" s="599"/>
      <c r="E22" s="600"/>
      <c r="F22" s="601"/>
      <c r="G22" s="601"/>
      <c r="H22" s="601"/>
      <c r="I22" s="601"/>
      <c r="J22" s="361"/>
      <c r="K22" s="300"/>
      <c r="L22" s="300"/>
      <c r="M22" s="300"/>
      <c r="N22" s="297"/>
      <c r="O22" s="297"/>
      <c r="P22" s="297"/>
      <c r="Q22" s="118"/>
      <c r="R22" s="119"/>
      <c r="S22" s="56"/>
    </row>
    <row r="23" spans="1:19" s="5" customFormat="1" ht="9.6" customHeight="1">
      <c r="A23" s="125" t="s">
        <v>112</v>
      </c>
      <c r="B23" s="126"/>
      <c r="C23" s="126"/>
      <c r="D23" s="330"/>
      <c r="E23" s="128" t="s">
        <v>140</v>
      </c>
      <c r="F23" s="129" t="s">
        <v>141</v>
      </c>
      <c r="G23" s="128"/>
      <c r="H23" s="371"/>
      <c r="I23" s="372"/>
      <c r="J23" s="128" t="s">
        <v>140</v>
      </c>
      <c r="K23" s="129" t="s">
        <v>350</v>
      </c>
      <c r="L23" s="131"/>
      <c r="M23" s="129" t="s">
        <v>351</v>
      </c>
      <c r="N23" s="132"/>
      <c r="O23" s="133" t="s">
        <v>379</v>
      </c>
      <c r="P23" s="133"/>
      <c r="Q23" s="134"/>
      <c r="R23" s="135"/>
    </row>
    <row r="24" spans="1:19" s="5" customFormat="1" ht="9.6" customHeight="1">
      <c r="A24" s="334" t="s">
        <v>145</v>
      </c>
      <c r="B24" s="335"/>
      <c r="C24" s="336"/>
      <c r="D24" s="337"/>
      <c r="E24" s="139">
        <v>1</v>
      </c>
      <c r="F24" s="140" t="str">
        <f>IF(E24&gt;$R$31,,UPPER(VLOOKUP(E24,'1Q ELO (3)'!$A$7:$O$134,2)))</f>
        <v/>
      </c>
      <c r="G24" s="373"/>
      <c r="H24" s="140"/>
      <c r="I24" s="339"/>
      <c r="J24" s="340" t="s">
        <v>146</v>
      </c>
      <c r="K24" s="137"/>
      <c r="L24" s="144"/>
      <c r="M24" s="137"/>
      <c r="N24" s="145"/>
      <c r="O24" s="146" t="s">
        <v>147</v>
      </c>
      <c r="P24" s="147"/>
      <c r="Q24" s="147"/>
      <c r="R24" s="148"/>
    </row>
    <row r="25" spans="1:19" s="5" customFormat="1" ht="9.6" customHeight="1">
      <c r="A25" s="149" t="s">
        <v>380</v>
      </c>
      <c r="B25" s="150"/>
      <c r="C25" s="341"/>
      <c r="D25" s="151"/>
      <c r="E25" s="139">
        <v>2</v>
      </c>
      <c r="F25" s="140" t="str">
        <f>IF(E25&gt;$R$31,,UPPER(VLOOKUP(E25,'1Q ELO (3)'!$A$7:$O$134,2)))</f>
        <v/>
      </c>
      <c r="G25" s="373"/>
      <c r="H25" s="140"/>
      <c r="I25" s="339"/>
      <c r="J25" s="340" t="s">
        <v>149</v>
      </c>
      <c r="K25" s="137"/>
      <c r="L25" s="144"/>
      <c r="M25" s="137"/>
      <c r="N25" s="145"/>
      <c r="O25" s="342"/>
      <c r="P25" s="152"/>
      <c r="Q25" s="150"/>
      <c r="R25" s="153"/>
    </row>
    <row r="26" spans="1:19" s="5" customFormat="1" ht="9.6" customHeight="1">
      <c r="A26" s="154"/>
      <c r="B26" s="155"/>
      <c r="C26" s="343"/>
      <c r="D26" s="156"/>
      <c r="E26" s="139"/>
      <c r="F26" s="140"/>
      <c r="G26" s="373"/>
      <c r="H26" s="140"/>
      <c r="I26" s="339"/>
      <c r="J26" s="340" t="s">
        <v>150</v>
      </c>
      <c r="K26" s="137"/>
      <c r="L26" s="144"/>
      <c r="M26" s="137"/>
      <c r="N26" s="145"/>
      <c r="O26" s="146" t="s">
        <v>151</v>
      </c>
      <c r="P26" s="147"/>
      <c r="Q26" s="147"/>
      <c r="R26" s="148"/>
    </row>
    <row r="27" spans="1:19" s="5" customFormat="1" ht="9.6" customHeight="1">
      <c r="A27" s="157"/>
      <c r="B27" s="158"/>
      <c r="C27" s="158"/>
      <c r="D27" s="159"/>
      <c r="E27" s="139"/>
      <c r="F27" s="140"/>
      <c r="G27" s="373"/>
      <c r="H27" s="140"/>
      <c r="I27" s="339"/>
      <c r="J27" s="340" t="s">
        <v>152</v>
      </c>
      <c r="K27" s="137"/>
      <c r="L27" s="144"/>
      <c r="M27" s="137"/>
      <c r="N27" s="145"/>
      <c r="O27" s="137"/>
      <c r="P27" s="144"/>
      <c r="Q27" s="137"/>
      <c r="R27" s="145"/>
    </row>
    <row r="28" spans="1:19" s="5" customFormat="1" ht="9.6" customHeight="1">
      <c r="A28" s="160"/>
      <c r="B28" s="161"/>
      <c r="C28" s="161"/>
      <c r="D28" s="344"/>
      <c r="E28" s="139"/>
      <c r="F28" s="140"/>
      <c r="G28" s="373"/>
      <c r="H28" s="140"/>
      <c r="I28" s="339"/>
      <c r="J28" s="340" t="s">
        <v>153</v>
      </c>
      <c r="K28" s="137"/>
      <c r="L28" s="144"/>
      <c r="M28" s="137"/>
      <c r="N28" s="145"/>
      <c r="O28" s="150"/>
      <c r="P28" s="152"/>
      <c r="Q28" s="150"/>
      <c r="R28" s="153"/>
    </row>
    <row r="29" spans="1:19" s="5" customFormat="1" ht="9.6" customHeight="1">
      <c r="A29" s="163"/>
      <c r="B29" s="164"/>
      <c r="C29" s="158"/>
      <c r="D29" s="159"/>
      <c r="E29" s="139"/>
      <c r="F29" s="140"/>
      <c r="G29" s="373"/>
      <c r="H29" s="140"/>
      <c r="I29" s="339"/>
      <c r="J29" s="340" t="s">
        <v>154</v>
      </c>
      <c r="K29" s="137"/>
      <c r="L29" s="144"/>
      <c r="M29" s="137"/>
      <c r="N29" s="145"/>
      <c r="O29" s="146" t="s">
        <v>155</v>
      </c>
      <c r="P29" s="147"/>
      <c r="Q29" s="147"/>
      <c r="R29" s="148"/>
    </row>
    <row r="30" spans="1:19" s="5" customFormat="1" ht="9.6" customHeight="1">
      <c r="A30" s="163"/>
      <c r="B30" s="164"/>
      <c r="C30" s="36"/>
      <c r="D30" s="165"/>
      <c r="E30" s="139"/>
      <c r="F30" s="140"/>
      <c r="G30" s="373"/>
      <c r="H30" s="140"/>
      <c r="I30" s="339"/>
      <c r="J30" s="340" t="s">
        <v>156</v>
      </c>
      <c r="K30" s="137"/>
      <c r="L30" s="144"/>
      <c r="M30" s="137"/>
      <c r="N30" s="145"/>
      <c r="O30" s="137"/>
      <c r="P30" s="144"/>
      <c r="Q30" s="137"/>
      <c r="R30" s="145"/>
    </row>
    <row r="31" spans="1:19" s="5" customFormat="1" ht="9.6" customHeight="1">
      <c r="A31" s="166"/>
      <c r="B31" s="167"/>
      <c r="C31" s="200"/>
      <c r="D31" s="168"/>
      <c r="E31" s="169"/>
      <c r="F31" s="171"/>
      <c r="G31" s="374"/>
      <c r="H31" s="171"/>
      <c r="I31" s="346"/>
      <c r="J31" s="347" t="s">
        <v>157</v>
      </c>
      <c r="K31" s="150"/>
      <c r="L31" s="152"/>
      <c r="M31" s="150"/>
      <c r="N31" s="153"/>
      <c r="O31" s="150">
        <f>R4</f>
        <v>0</v>
      </c>
      <c r="P31" s="152"/>
      <c r="Q31" s="150"/>
      <c r="R31" s="348">
        <f>MIN(6,'1Q ELO (3)'!O5)</f>
        <v>6</v>
      </c>
    </row>
    <row r="32" spans="1:19" s="5" customFormat="1" ht="9.6" customHeight="1"/>
    <row r="33" s="5" customFormat="1" ht="9.6" customHeight="1"/>
    <row r="34" s="5" customFormat="1" ht="9.6" customHeight="1"/>
    <row r="35" s="5" customFormat="1" ht="9.6" customHeight="1"/>
    <row r="36" s="5" customFormat="1" ht="9.6" customHeight="1"/>
    <row r="37" s="5" customFormat="1" ht="9.6" customHeight="1"/>
    <row r="38" s="5" customFormat="1" ht="9.6" customHeight="1"/>
    <row r="39" s="5" customFormat="1" ht="9.6" customHeight="1"/>
    <row r="40" s="5" customFormat="1" ht="9.6" customHeight="1"/>
    <row r="41" s="5" customFormat="1" ht="9.6" customHeight="1"/>
    <row r="42" s="5" customFormat="1" ht="9.6" customHeight="1"/>
    <row r="43" s="5" customFormat="1" ht="9.6" customHeight="1"/>
    <row r="44" s="5" customFormat="1" ht="9.6" customHeight="1"/>
    <row r="45" s="5" customFormat="1" ht="9.6" customHeight="1"/>
    <row r="46" s="5" customFormat="1" ht="9.6" customHeight="1"/>
    <row r="47" s="5" customFormat="1" ht="9.6" customHeight="1"/>
    <row r="48" s="5" customFormat="1" ht="9.6" customHeight="1"/>
    <row r="49" s="5" customFormat="1" ht="9.6" customHeight="1"/>
    <row r="50" s="5" customFormat="1" ht="9.6" customHeight="1"/>
    <row r="51" s="5" customFormat="1" ht="9.6" customHeight="1"/>
    <row r="52" s="5" customFormat="1" ht="9.6" customHeight="1"/>
    <row r="53" s="5" customFormat="1" ht="9.6" customHeight="1"/>
    <row r="54" s="5" customFormat="1" ht="9.6" customHeight="1"/>
    <row r="55" s="5" customFormat="1" ht="9.6" customHeight="1"/>
    <row r="56" s="5" customFormat="1" ht="9.6" customHeight="1"/>
    <row r="57" s="5" customFormat="1" ht="9.6" customHeight="1"/>
    <row r="58" s="5" customFormat="1" ht="9.6" customHeight="1"/>
    <row r="59" s="5" customFormat="1" ht="9.6" customHeight="1"/>
    <row r="60" s="5" customFormat="1" ht="9.6" customHeight="1"/>
    <row r="61" s="5" customFormat="1" ht="9.6" customHeight="1"/>
    <row r="62" s="5" customFormat="1" ht="9.6" customHeight="1"/>
    <row r="63" s="5" customFormat="1" ht="9.6" customHeight="1"/>
    <row r="64" s="5" customFormat="1" ht="9.6" customHeight="1"/>
    <row r="65" spans="1:18" s="5" customFormat="1" ht="9.6" customHeight="1"/>
    <row r="66" spans="1:18" s="5" customFormat="1" ht="9.6" customHeight="1"/>
    <row r="67" spans="1:18" s="5" customFormat="1" ht="9.6" customHeight="1"/>
    <row r="68" spans="1:18" s="5" customFormat="1" ht="9.6" customHeight="1"/>
    <row r="69" spans="1:18" s="5" customFormat="1" ht="9.6" customHeight="1">
      <c r="A69"/>
      <c r="B69"/>
      <c r="C69"/>
      <c r="D69"/>
      <c r="E69"/>
      <c r="F69"/>
      <c r="G69"/>
      <c r="H69"/>
      <c r="I69"/>
      <c r="J69" s="7"/>
      <c r="K69"/>
      <c r="L69" s="7"/>
      <c r="M69"/>
      <c r="N69" s="8"/>
      <c r="O69"/>
      <c r="P69" s="7"/>
      <c r="Q69"/>
      <c r="R69" s="8"/>
    </row>
    <row r="70" spans="1:18" s="5" customFormat="1" ht="9.6" customHeight="1">
      <c r="A70"/>
      <c r="B70"/>
      <c r="C70"/>
      <c r="D70"/>
      <c r="E70"/>
      <c r="F70"/>
      <c r="G70"/>
      <c r="H70"/>
      <c r="I70"/>
      <c r="J70" s="7"/>
      <c r="K70"/>
      <c r="L70" s="7"/>
      <c r="M70"/>
      <c r="N70" s="8"/>
      <c r="O70"/>
      <c r="P70" s="7"/>
      <c r="Q70"/>
      <c r="R70" s="8"/>
    </row>
    <row r="71" spans="1:18" s="5" customFormat="1" ht="6.75" customHeight="1">
      <c r="A71"/>
      <c r="B71"/>
      <c r="C71"/>
      <c r="D71"/>
      <c r="E71"/>
      <c r="F71"/>
      <c r="G71"/>
      <c r="H71"/>
      <c r="I71"/>
      <c r="J71" s="7"/>
      <c r="K71"/>
      <c r="L71" s="7"/>
      <c r="M71"/>
      <c r="N71" s="8"/>
      <c r="O71"/>
      <c r="P71" s="7"/>
      <c r="Q71"/>
      <c r="R71" s="8"/>
    </row>
    <row r="72" spans="1:18" s="6" customFormat="1" ht="10.5" customHeight="1">
      <c r="A72"/>
      <c r="B72"/>
      <c r="C72"/>
      <c r="D72"/>
      <c r="E72"/>
      <c r="F72"/>
      <c r="G72"/>
      <c r="H72"/>
      <c r="I72"/>
      <c r="J72" s="7"/>
      <c r="K72"/>
      <c r="L72" s="7"/>
      <c r="M72"/>
      <c r="N72" s="8"/>
      <c r="O72"/>
      <c r="P72" s="7"/>
      <c r="Q72"/>
      <c r="R72" s="8"/>
    </row>
    <row r="73" spans="1:18" s="6" customFormat="1" ht="9" customHeight="1">
      <c r="A73"/>
      <c r="B73"/>
      <c r="C73"/>
      <c r="D73"/>
      <c r="E73"/>
      <c r="F73"/>
      <c r="G73"/>
      <c r="H73"/>
      <c r="I73"/>
      <c r="J73" s="7"/>
      <c r="K73"/>
      <c r="L73" s="7"/>
      <c r="M73"/>
      <c r="N73" s="8"/>
      <c r="O73"/>
      <c r="P73" s="7"/>
      <c r="Q73"/>
      <c r="R73" s="8"/>
    </row>
    <row r="74" spans="1:18" s="6" customFormat="1" ht="9" customHeight="1">
      <c r="A74"/>
      <c r="B74"/>
      <c r="C74"/>
      <c r="D74"/>
      <c r="E74"/>
      <c r="F74"/>
      <c r="G74"/>
      <c r="H74"/>
      <c r="I74"/>
      <c r="J74" s="7"/>
      <c r="K74"/>
      <c r="L74" s="7"/>
      <c r="M74"/>
      <c r="N74" s="8"/>
      <c r="O74"/>
      <c r="P74" s="7"/>
      <c r="Q74"/>
      <c r="R74" s="8"/>
    </row>
    <row r="75" spans="1:18" s="6" customFormat="1" ht="9" customHeight="1">
      <c r="A75"/>
      <c r="B75"/>
      <c r="C75"/>
      <c r="D75"/>
      <c r="E75"/>
      <c r="F75"/>
      <c r="G75"/>
      <c r="H75"/>
      <c r="I75"/>
      <c r="J75" s="7"/>
      <c r="K75"/>
      <c r="L75" s="7"/>
      <c r="M75"/>
      <c r="N75" s="8"/>
      <c r="O75"/>
      <c r="P75" s="7"/>
      <c r="Q75"/>
      <c r="R75" s="8"/>
    </row>
    <row r="76" spans="1:18" s="6" customFormat="1" ht="9" customHeight="1">
      <c r="A76"/>
      <c r="B76"/>
      <c r="C76"/>
      <c r="D76"/>
      <c r="E76"/>
      <c r="F76"/>
      <c r="G76"/>
      <c r="H76"/>
      <c r="I76"/>
      <c r="J76" s="7"/>
      <c r="K76"/>
      <c r="L76" s="7"/>
      <c r="M76"/>
      <c r="N76" s="8"/>
      <c r="O76"/>
      <c r="P76" s="7"/>
      <c r="Q76"/>
      <c r="R76" s="8"/>
    </row>
    <row r="77" spans="1:18" s="6" customFormat="1" ht="9" customHeight="1">
      <c r="A77"/>
      <c r="B77"/>
      <c r="C77"/>
      <c r="D77"/>
      <c r="E77"/>
      <c r="F77"/>
      <c r="G77"/>
      <c r="H77"/>
      <c r="I77"/>
      <c r="J77" s="7"/>
      <c r="K77"/>
      <c r="L77" s="7"/>
      <c r="M77"/>
      <c r="N77" s="8"/>
      <c r="O77"/>
      <c r="P77" s="7"/>
      <c r="Q77"/>
      <c r="R77" s="8"/>
    </row>
    <row r="78" spans="1:18" s="6" customFormat="1" ht="9" customHeight="1">
      <c r="A78"/>
      <c r="B78"/>
      <c r="C78"/>
      <c r="D78"/>
      <c r="E78"/>
      <c r="F78"/>
      <c r="G78"/>
      <c r="H78"/>
      <c r="I78"/>
      <c r="J78" s="7"/>
      <c r="K78"/>
      <c r="L78" s="7"/>
      <c r="M78"/>
      <c r="N78" s="8"/>
      <c r="O78"/>
      <c r="P78" s="7"/>
      <c r="Q78"/>
      <c r="R78" s="8"/>
    </row>
    <row r="79" spans="1:18" s="6" customFormat="1" ht="9" customHeight="1">
      <c r="A79"/>
      <c r="B79"/>
      <c r="C79"/>
      <c r="D79"/>
      <c r="E79"/>
      <c r="F79"/>
      <c r="G79"/>
      <c r="H79"/>
      <c r="I79"/>
      <c r="J79" s="7"/>
      <c r="K79"/>
      <c r="L79" s="7"/>
      <c r="M79"/>
      <c r="N79" s="8"/>
      <c r="O79"/>
      <c r="P79" s="7"/>
      <c r="Q79"/>
      <c r="R79" s="8"/>
    </row>
    <row r="80" spans="1:18" s="6" customFormat="1" ht="9" customHeight="1">
      <c r="A80"/>
      <c r="B80"/>
      <c r="C80"/>
      <c r="D80"/>
      <c r="E80"/>
      <c r="F80"/>
      <c r="G80"/>
      <c r="H80"/>
      <c r="I80"/>
      <c r="J80" s="7"/>
      <c r="K80"/>
      <c r="L80" s="7"/>
      <c r="M80"/>
      <c r="N80" s="8"/>
      <c r="O80"/>
      <c r="P80" s="7"/>
      <c r="Q80"/>
      <c r="R80" s="8"/>
    </row>
  </sheetData>
  <mergeCells count="1">
    <mergeCell ref="A4:C4"/>
  </mergeCells>
  <conditionalFormatting sqref="B22">
    <cfRule type="cellIs" dxfId="166" priority="3" stopIfTrue="1" operator="equal">
      <formula>"QA"</formula>
    </cfRule>
    <cfRule type="cellIs" dxfId="165" priority="4" stopIfTrue="1" operator="equal">
      <formula>"DA"</formula>
    </cfRule>
  </conditionalFormatting>
  <dataValidations count="1">
    <dataValidation type="list" allowBlank="1" showInputMessage="1" sqref="I8 K10 I12 I16 K18 I20" xr:uid="{00000000-0002-0000-2B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5057" r:id="rId3" name="Button 1">
              <controlPr defaultSize="0" print="0" autoPict="0" macro="[0]!Jun_Show_CU">
                <anchor moveWithCells="1" sizeWithCells="1">
                  <from>
                    <xdr:col>12</xdr:col>
                    <xdr:colOff>426720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8505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42">
    <tabColor indexed="19"/>
    <pageSetUpPr fitToPage="1"/>
  </sheetPr>
  <dimension ref="A1:U79"/>
  <sheetViews>
    <sheetView showGridLines="0" showZeros="0" workbookViewId="0">
      <selection activeCell="D27" sqref="D27"/>
    </sheetView>
  </sheetViews>
  <sheetFormatPr defaultColWidth="9" defaultRowHeight="13.2"/>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09" t="s">
        <v>376</v>
      </c>
      <c r="L1" s="269"/>
      <c r="M1" s="207"/>
      <c r="N1" s="267"/>
      <c r="O1" s="267" t="s">
        <v>234</v>
      </c>
      <c r="P1" s="267"/>
      <c r="Q1" s="265"/>
      <c r="R1" s="267"/>
    </row>
    <row r="2" spans="1:21">
      <c r="A2" s="17" t="s">
        <v>99</v>
      </c>
      <c r="B2" s="17"/>
      <c r="C2" s="17"/>
      <c r="D2" s="19"/>
      <c r="E2" s="19">
        <f>Altalanos!$C$8</f>
        <v>0</v>
      </c>
      <c r="F2" s="17"/>
      <c r="G2" s="20"/>
      <c r="H2" s="272"/>
      <c r="I2" s="272"/>
      <c r="J2" s="273"/>
      <c r="K2" s="209" t="s">
        <v>381</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382</v>
      </c>
      <c r="F5" s="279" t="s">
        <v>167</v>
      </c>
      <c r="G5" s="279" t="s">
        <v>114</v>
      </c>
      <c r="H5" s="279"/>
      <c r="I5" s="279" t="s">
        <v>115</v>
      </c>
      <c r="J5" s="279"/>
      <c r="K5" s="196" t="s">
        <v>378</v>
      </c>
      <c r="L5" s="280"/>
      <c r="M5" s="196"/>
      <c r="N5" s="280"/>
      <c r="O5" s="196"/>
      <c r="P5" s="280"/>
      <c r="Q5" s="196"/>
      <c r="R5" s="281"/>
    </row>
    <row r="6" spans="1:21" s="4" customFormat="1" ht="13.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(3)'!$A$7:$M$32,12))</f>
        <v/>
      </c>
      <c r="C7" s="47" t="str">
        <f>IF($E7="","",VLOOKUP($E7,'1Q ELO (3)'!$A$7:$M$30,13))</f>
        <v/>
      </c>
      <c r="D7" s="293" t="str">
        <f>IF($E7="","",VLOOKUP($E7,'1Q ELO (3)'!$A$7:$M$30,5))</f>
        <v/>
      </c>
      <c r="E7" s="48"/>
      <c r="F7" s="50" t="str">
        <f>UPPER(IF($E7="","",VLOOKUP($E7,'1Q ELO (3)'!$A$7:$M$38,2)))</f>
        <v/>
      </c>
      <c r="G7" s="50" t="str">
        <f>IF($E7="","",VLOOKUP($E7,'1Q ELO (3)'!$A$7:$M$38,3))</f>
        <v/>
      </c>
      <c r="H7" s="50"/>
      <c r="I7" s="50" t="str">
        <f>IF($E7="","",VLOOKUP($E7,'1Q ELO (3)'!$A$7:$M$38,4))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(3)'!$A$7:$M$32,12))</f>
        <v/>
      </c>
      <c r="C9" s="47" t="str">
        <f>IF($E9="","",VLOOKUP($E9,'1Q ELO (3)'!$A$7:$M$30,13))</f>
        <v/>
      </c>
      <c r="D9" s="293" t="str">
        <f>IF($E9="","",VLOOKUP($E9,'1Q ELO (3)'!$A$7:$M$30,5))</f>
        <v/>
      </c>
      <c r="E9" s="594"/>
      <c r="F9" s="376" t="str">
        <f>UPPER(IF($E9="","",VLOOKUP($E9,'1Q ELO (3)'!$A$7:$M$38,2)))</f>
        <v/>
      </c>
      <c r="G9" s="376" t="str">
        <f>IF($E9="","",VLOOKUP($E9,'1Q ELO (3)'!$A$7:$M$38,3))</f>
        <v/>
      </c>
      <c r="H9" s="376"/>
      <c r="I9" s="376" t="str">
        <f>IF($E9="","",VLOOKUP($E9,'1Q ELO (3)'!$A$7:$M$38,4))</f>
        <v/>
      </c>
      <c r="J9" s="355"/>
      <c r="K9" s="300"/>
      <c r="L9" s="68"/>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c r="L10" s="314"/>
      <c r="M10" s="300"/>
      <c r="N10" s="297"/>
      <c r="O10" s="297"/>
      <c r="P10" s="297"/>
      <c r="Q10" s="118"/>
      <c r="R10" s="119"/>
      <c r="S10" s="56"/>
      <c r="U10" s="63" t="e">
        <f>#REF!</f>
        <v>#REF!</v>
      </c>
    </row>
    <row r="11" spans="1:21" s="5" customFormat="1" ht="9.6" customHeight="1">
      <c r="A11" s="309">
        <v>3</v>
      </c>
      <c r="B11" s="47" t="str">
        <f>IF($E11="","",VLOOKUP($E11,'1Q ELO (3)'!$A$7:$M$32,12))</f>
        <v/>
      </c>
      <c r="C11" s="47" t="str">
        <f>IF($E11="","",VLOOKUP($E11,'1Q ELO (3)'!$A$7:$M$30,13))</f>
        <v/>
      </c>
      <c r="D11" s="293" t="str">
        <f>IF($E11="","",VLOOKUP($E11,'1Q ELO (3)'!$A$7:$M$30,5))</f>
        <v/>
      </c>
      <c r="E11" s="48"/>
      <c r="F11" s="93" t="str">
        <f>UPPER(IF($E11="","",VLOOKUP($E11,'1Q ELO (3)'!$A$7:$M$38,2)))</f>
        <v/>
      </c>
      <c r="G11" s="93" t="str">
        <f>IF($E11="","",VLOOKUP($E11,'1Q ELO (3)'!$A$7:$M$38,3))</f>
        <v/>
      </c>
      <c r="H11" s="93"/>
      <c r="I11" s="93" t="str">
        <f>IF($E11="","",VLOOKUP($E11,'1Q ELO (3)'!$A$7:$M$38,4))</f>
        <v/>
      </c>
      <c r="J11" s="351"/>
      <c r="K11" s="300"/>
      <c r="L11" s="300"/>
      <c r="M11" s="300"/>
      <c r="N11" s="297"/>
      <c r="O11" s="297"/>
      <c r="P11" s="297"/>
      <c r="Q11" s="118"/>
      <c r="R11" s="119"/>
      <c r="S11" s="56"/>
      <c r="U11" s="63" t="e">
        <f>#REF!</f>
        <v>#REF!</v>
      </c>
    </row>
    <row r="12" spans="1:21" s="5" customFormat="1" ht="9.6" customHeight="1">
      <c r="A12" s="302"/>
      <c r="B12" s="59"/>
      <c r="C12" s="59"/>
      <c r="D12" s="70"/>
      <c r="E12" s="84"/>
      <c r="F12" s="353"/>
      <c r="G12" s="353"/>
      <c r="H12" s="354"/>
      <c r="I12" s="87" t="s">
        <v>173</v>
      </c>
      <c r="J12" s="301"/>
      <c r="K12" s="295" t="str">
        <f>UPPER(IF(OR(J12="a",J12="as"),F11,IF(OR(J12="b",J12="bs"),F13,)))</f>
        <v/>
      </c>
      <c r="L12" s="295"/>
      <c r="M12" s="300"/>
      <c r="N12" s="297"/>
      <c r="O12" s="297"/>
      <c r="P12" s="297"/>
      <c r="Q12" s="118"/>
      <c r="R12" s="119"/>
      <c r="S12" s="56"/>
      <c r="U12" s="63" t="e">
        <f>#REF!</f>
        <v>#REF!</v>
      </c>
    </row>
    <row r="13" spans="1:21" s="5" customFormat="1" ht="9.6" customHeight="1">
      <c r="A13" s="302">
        <v>4</v>
      </c>
      <c r="B13" s="47" t="str">
        <f>IF($E13="","",VLOOKUP($E13,'1Q ELO (3)'!$A$7:$M$32,12))</f>
        <v/>
      </c>
      <c r="C13" s="47" t="str">
        <f>IF($E13="","",VLOOKUP($E13,'1Q ELO (3)'!$A$7:$M$30,13))</f>
        <v/>
      </c>
      <c r="D13" s="293" t="str">
        <f>IF($E13="","",VLOOKUP($E13,'1Q ELO (3)'!$A$7:$M$30,5))</f>
        <v/>
      </c>
      <c r="E13" s="48"/>
      <c r="F13" s="376" t="str">
        <f>UPPER(IF($E13="","",VLOOKUP($E13,'1Q ELO (3)'!$A$7:$M$38,2)))</f>
        <v/>
      </c>
      <c r="G13" s="376" t="str">
        <f>IF($E13="","",VLOOKUP($E13,'1Q ELO (3)'!$A$7:$M$38,3))</f>
        <v/>
      </c>
      <c r="H13" s="376"/>
      <c r="I13" s="376" t="str">
        <f>IF($E13="","",VLOOKUP($E13,'1Q ELO (3)'!$A$7:$M$38,4))</f>
        <v/>
      </c>
      <c r="J13" s="360"/>
      <c r="K13" s="300"/>
      <c r="L13" s="300"/>
      <c r="M13" s="300"/>
      <c r="N13" s="297"/>
      <c r="O13" s="297"/>
      <c r="P13" s="297"/>
      <c r="Q13" s="118"/>
      <c r="R13" s="119"/>
      <c r="S13" s="56"/>
      <c r="U13" s="63" t="e">
        <f>#REF!</f>
        <v>#REF!</v>
      </c>
    </row>
    <row r="14" spans="1:21" s="5" customFormat="1" ht="9.6" customHeight="1">
      <c r="A14" s="302"/>
      <c r="B14" s="59"/>
      <c r="C14" s="59"/>
      <c r="D14" s="70"/>
      <c r="E14" s="84"/>
      <c r="F14" s="300"/>
      <c r="G14" s="300"/>
      <c r="H14" s="377"/>
      <c r="I14" s="362"/>
      <c r="J14" s="357"/>
      <c r="K14" s="300"/>
      <c r="L14" s="300"/>
      <c r="M14" s="87"/>
      <c r="N14" s="314"/>
      <c r="O14" s="300"/>
      <c r="P14" s="297"/>
      <c r="Q14" s="118"/>
      <c r="R14" s="119"/>
      <c r="S14" s="56"/>
      <c r="U14" s="63" t="e">
        <f>#REF!</f>
        <v>#REF!</v>
      </c>
    </row>
    <row r="15" spans="1:21" s="5" customFormat="1" ht="9.6" customHeight="1">
      <c r="A15" s="309">
        <v>5</v>
      </c>
      <c r="B15" s="47" t="str">
        <f>IF($E15="","",VLOOKUP($E15,'1Q ELO (3)'!$A$7:$M$32,12))</f>
        <v/>
      </c>
      <c r="C15" s="47" t="str">
        <f>IF($E15="","",VLOOKUP($E15,'1Q ELO (3)'!$A$7:$M$30,13))</f>
        <v/>
      </c>
      <c r="D15" s="293" t="str">
        <f>IF($E15="","",VLOOKUP($E15,'1Q ELO (3)'!$A$7:$M$30,5))</f>
        <v/>
      </c>
      <c r="E15" s="48"/>
      <c r="F15" s="93" t="str">
        <f>UPPER(IF($E15="","",VLOOKUP($E15,'1Q ELO (3)'!$A$7:$M$38,2)))</f>
        <v/>
      </c>
      <c r="G15" s="93" t="str">
        <f>IF($E15="","",VLOOKUP($E15,'1Q ELO (3)'!$A$7:$M$38,3))</f>
        <v/>
      </c>
      <c r="H15" s="93"/>
      <c r="I15" s="93" t="str">
        <f>IF($E15="","",VLOOKUP($E15,'1Q ELO (3)'!$A$7:$M$38,4))</f>
        <v/>
      </c>
      <c r="J15" s="593"/>
      <c r="K15" s="300"/>
      <c r="L15" s="300"/>
      <c r="M15" s="300"/>
      <c r="N15" s="297"/>
      <c r="O15" s="300"/>
      <c r="P15" s="297"/>
      <c r="Q15" s="118"/>
      <c r="R15" s="119"/>
      <c r="S15" s="56"/>
      <c r="U15" s="63"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(3)'!$A$7:$M$32,12))</f>
        <v/>
      </c>
      <c r="C17" s="47" t="str">
        <f>IF($E17="","",VLOOKUP($E17,'1Q ELO (3)'!$A$7:$M$30,13))</f>
        <v/>
      </c>
      <c r="D17" s="293" t="str">
        <f>IF($E17="","",VLOOKUP($E17,'1Q ELO (3)'!$A$7:$M$30,5))</f>
        <v/>
      </c>
      <c r="E17" s="48"/>
      <c r="F17" s="376" t="str">
        <f>UPPER(IF($E17="","",VLOOKUP($E17,'1Q ELO (3)'!$A$7:$M$38,2)))</f>
        <v/>
      </c>
      <c r="G17" s="376" t="str">
        <f>IF($E17="","",VLOOKUP($E17,'1Q ELO (3)'!$A$7:$M$38,3))</f>
        <v/>
      </c>
      <c r="H17" s="376"/>
      <c r="I17" s="376" t="str">
        <f>IF($E17="","",VLOOKUP($E17,'1Q ELO (3)'!$A$7:$M$38,4))</f>
        <v/>
      </c>
      <c r="J17" s="355"/>
      <c r="K17" s="300"/>
      <c r="L17" s="68"/>
      <c r="M17" s="300"/>
      <c r="N17" s="297"/>
      <c r="O17" s="297"/>
      <c r="P17" s="297"/>
      <c r="Q17" s="118"/>
      <c r="R17" s="119"/>
      <c r="S17" s="56"/>
    </row>
    <row r="18" spans="1:19" s="5" customFormat="1" ht="9.6" customHeight="1">
      <c r="A18" s="302"/>
      <c r="B18" s="59"/>
      <c r="C18" s="59"/>
      <c r="D18" s="70"/>
      <c r="E18" s="84"/>
      <c r="F18" s="353"/>
      <c r="G18" s="353"/>
      <c r="H18" s="354"/>
      <c r="I18" s="300"/>
      <c r="J18" s="357"/>
      <c r="K18" s="87"/>
      <c r="L18" s="314"/>
      <c r="M18" s="300"/>
      <c r="N18" s="297"/>
      <c r="O18" s="297"/>
      <c r="P18" s="297"/>
      <c r="Q18" s="118"/>
      <c r="R18" s="119"/>
      <c r="S18" s="56"/>
    </row>
    <row r="19" spans="1:19" s="5" customFormat="1" ht="9.6" customHeight="1">
      <c r="A19" s="309">
        <v>7</v>
      </c>
      <c r="B19" s="47" t="str">
        <f>IF($E19="","",VLOOKUP($E19,'1Q ELO (3)'!$A$7:$M$32,12))</f>
        <v/>
      </c>
      <c r="C19" s="47" t="str">
        <f>IF($E19="","",VLOOKUP($E19,'1Q ELO (3)'!$A$7:$M$30,13))</f>
        <v/>
      </c>
      <c r="D19" s="293" t="str">
        <f>IF($E19="","",VLOOKUP($E19,'1Q ELO (3)'!$A$7:$M$30,5))</f>
        <v/>
      </c>
      <c r="E19" s="48"/>
      <c r="F19" s="93" t="str">
        <f>UPPER(IF($E19="","",VLOOKUP($E19,'1Q ELO (3)'!$A$7:$M$38,2)))</f>
        <v/>
      </c>
      <c r="G19" s="93" t="str">
        <f>IF($E19="","",VLOOKUP($E19,'1Q ELO (3)'!$A$7:$M$38,3))</f>
        <v/>
      </c>
      <c r="H19" s="93"/>
      <c r="I19" s="93" t="str">
        <f>IF($E19="","",VLOOKUP($E19,'1Q ELO (3)'!$A$7:$M$38,4))</f>
        <v/>
      </c>
      <c r="J19" s="351"/>
      <c r="K19" s="300"/>
      <c r="L19" s="300"/>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295"/>
      <c r="M20" s="300"/>
      <c r="N20" s="297"/>
      <c r="O20" s="297"/>
      <c r="P20" s="297"/>
      <c r="Q20" s="118"/>
      <c r="R20" s="119"/>
      <c r="S20" s="56"/>
    </row>
    <row r="21" spans="1:19" s="5" customFormat="1" ht="9.6" customHeight="1">
      <c r="A21" s="298">
        <v>8</v>
      </c>
      <c r="B21" s="47" t="str">
        <f>IF($E21="","",VLOOKUP($E21,'1Q ELO (3)'!$A$7:$M$32,12))</f>
        <v/>
      </c>
      <c r="C21" s="47" t="str">
        <f>IF($E21="","",VLOOKUP($E21,'1Q ELO (3)'!$A$7:$M$30,13))</f>
        <v/>
      </c>
      <c r="D21" s="293" t="str">
        <f>IF($E21="","",VLOOKUP($E21,'1Q ELO (3)'!$A$7:$M$30,5))</f>
        <v/>
      </c>
      <c r="E21" s="48"/>
      <c r="F21" s="77" t="str">
        <f>UPPER(IF($E21="","",VLOOKUP($E21,'1Q ELO (3)'!$A$7:$M$38,2)))</f>
        <v/>
      </c>
      <c r="G21" s="77" t="str">
        <f>IF($E21="","",VLOOKUP($E21,'1Q ELO (3)'!$A$7:$M$38,3))</f>
        <v/>
      </c>
      <c r="H21" s="77"/>
      <c r="I21" s="77" t="str">
        <f>IF($E21="","",VLOOKUP($E21,'1Q ELO (3)'!$A$7:$M$38,4))</f>
        <v/>
      </c>
      <c r="J21" s="360"/>
      <c r="K21" s="300"/>
      <c r="L21" s="300"/>
      <c r="M21" s="300"/>
      <c r="N21" s="297"/>
      <c r="O21" s="297"/>
      <c r="P21" s="297"/>
      <c r="Q21" s="118"/>
      <c r="R21" s="119"/>
      <c r="S21" s="56"/>
    </row>
    <row r="22" spans="1:19" s="5" customFormat="1" ht="9.6" customHeight="1">
      <c r="A22" s="302"/>
      <c r="B22" s="59"/>
      <c r="C22" s="59"/>
      <c r="D22" s="70"/>
      <c r="E22" s="64"/>
      <c r="F22" s="362"/>
      <c r="G22" s="362"/>
      <c r="H22" s="363"/>
      <c r="I22" s="362"/>
      <c r="J22" s="357"/>
      <c r="K22" s="300"/>
      <c r="L22" s="300"/>
      <c r="M22" s="300"/>
      <c r="N22" s="297"/>
      <c r="O22" s="297"/>
      <c r="P22" s="297"/>
      <c r="Q22" s="118"/>
      <c r="R22" s="119"/>
      <c r="S22" s="56"/>
    </row>
    <row r="23" spans="1:19" s="5" customFormat="1" ht="9.6" customHeight="1">
      <c r="A23" s="368"/>
      <c r="B23" s="368"/>
      <c r="C23" s="368"/>
      <c r="D23" s="368"/>
      <c r="E23" s="368"/>
      <c r="F23" s="369"/>
      <c r="G23" s="369"/>
      <c r="H23" s="369"/>
      <c r="I23" s="369"/>
      <c r="J23" s="370"/>
      <c r="K23" s="121"/>
      <c r="L23" s="122"/>
      <c r="M23" s="121"/>
      <c r="N23" s="122"/>
      <c r="O23" s="121"/>
      <c r="P23" s="122"/>
      <c r="Q23" s="121"/>
      <c r="R23" s="122"/>
      <c r="S23" s="56"/>
    </row>
    <row r="24" spans="1:19" s="5" customFormat="1" ht="9.6" customHeight="1">
      <c r="A24" s="125" t="s">
        <v>112</v>
      </c>
      <c r="B24" s="126"/>
      <c r="C24" s="127"/>
      <c r="D24" s="126"/>
      <c r="E24" s="128" t="s">
        <v>140</v>
      </c>
      <c r="F24" s="129" t="s">
        <v>141</v>
      </c>
      <c r="G24" s="128"/>
      <c r="H24" s="371"/>
      <c r="I24" s="372"/>
      <c r="J24" s="128" t="s">
        <v>140</v>
      </c>
      <c r="K24" s="129" t="s">
        <v>350</v>
      </c>
      <c r="L24" s="131"/>
      <c r="M24" s="129" t="s">
        <v>351</v>
      </c>
      <c r="N24" s="132"/>
      <c r="O24" s="133" t="s">
        <v>379</v>
      </c>
      <c r="P24" s="133"/>
      <c r="Q24" s="134"/>
      <c r="R24" s="135"/>
      <c r="S24" s="56"/>
    </row>
    <row r="25" spans="1:19" s="5" customFormat="1" ht="9.6" customHeight="1">
      <c r="A25" s="136" t="s">
        <v>145</v>
      </c>
      <c r="B25" s="137"/>
      <c r="C25" s="138"/>
      <c r="D25" s="194"/>
      <c r="E25" s="139">
        <v>1</v>
      </c>
      <c r="F25" s="140" t="str">
        <f>IF(E25&gt;$R$32,,UPPER(VLOOKUP(E25,'1Q ELO (3)'!$A$7:$O$134,2)))</f>
        <v/>
      </c>
      <c r="G25" s="373"/>
      <c r="H25" s="140"/>
      <c r="I25" s="339"/>
      <c r="J25" s="340" t="s">
        <v>146</v>
      </c>
      <c r="K25" s="137"/>
      <c r="L25" s="144"/>
      <c r="M25" s="137"/>
      <c r="N25" s="145"/>
      <c r="O25" s="146" t="s">
        <v>147</v>
      </c>
      <c r="P25" s="147"/>
      <c r="Q25" s="147"/>
      <c r="R25" s="148"/>
      <c r="S25" s="56"/>
    </row>
    <row r="26" spans="1:19" s="5" customFormat="1" ht="9.6" customHeight="1">
      <c r="A26" s="149" t="s">
        <v>380</v>
      </c>
      <c r="B26" s="150"/>
      <c r="C26" s="151"/>
      <c r="D26" s="194"/>
      <c r="E26" s="139">
        <v>2</v>
      </c>
      <c r="F26" s="140" t="str">
        <f>IF(E26&gt;$R$32,,UPPER(VLOOKUP(E26,'1Q ELO (3)'!$A$7:$O$134,2)))</f>
        <v/>
      </c>
      <c r="G26" s="373"/>
      <c r="H26" s="140"/>
      <c r="I26" s="339"/>
      <c r="J26" s="340" t="s">
        <v>149</v>
      </c>
      <c r="K26" s="137"/>
      <c r="L26" s="144"/>
      <c r="M26" s="137"/>
      <c r="N26" s="145"/>
      <c r="O26" s="342"/>
      <c r="P26" s="152"/>
      <c r="Q26" s="150"/>
      <c r="R26" s="153"/>
      <c r="S26" s="56"/>
    </row>
    <row r="27" spans="1:19" s="5" customFormat="1" ht="9.6" customHeight="1">
      <c r="A27" s="154"/>
      <c r="B27" s="155"/>
      <c r="C27" s="156"/>
      <c r="D27" s="158"/>
      <c r="E27" s="595">
        <v>3</v>
      </c>
      <c r="F27" s="140" t="str">
        <f>IF(E27&gt;$R$32,,UPPER(VLOOKUP(E27,'1Q ELO (3)'!$A$7:$O$134,2)))</f>
        <v/>
      </c>
      <c r="G27" s="373"/>
      <c r="H27" s="140"/>
      <c r="I27" s="339"/>
      <c r="J27" s="340" t="s">
        <v>150</v>
      </c>
      <c r="K27" s="137"/>
      <c r="L27" s="144"/>
      <c r="M27" s="137"/>
      <c r="N27" s="145"/>
      <c r="O27" s="146" t="s">
        <v>151</v>
      </c>
      <c r="P27" s="147"/>
      <c r="Q27" s="147"/>
      <c r="R27" s="148"/>
      <c r="S27" s="56"/>
    </row>
    <row r="28" spans="1:19" s="5" customFormat="1" ht="9.6" customHeight="1">
      <c r="A28" s="157"/>
      <c r="B28" s="158"/>
      <c r="C28" s="159"/>
      <c r="D28" s="158"/>
      <c r="E28" s="595">
        <v>4</v>
      </c>
      <c r="F28" s="140" t="str">
        <f>IF(E28&gt;$R$32,,UPPER(VLOOKUP(E28,'1Q ELO (3)'!$A$7:$O$134,2)))</f>
        <v/>
      </c>
      <c r="G28" s="373"/>
      <c r="H28" s="140"/>
      <c r="I28" s="339"/>
      <c r="J28" s="340" t="s">
        <v>152</v>
      </c>
      <c r="K28" s="137"/>
      <c r="L28" s="144"/>
      <c r="M28" s="137"/>
      <c r="N28" s="145"/>
      <c r="O28" s="137"/>
      <c r="P28" s="144"/>
      <c r="Q28" s="137"/>
      <c r="R28" s="145"/>
      <c r="S28" s="56"/>
    </row>
    <row r="29" spans="1:19" s="5" customFormat="1" ht="9.6" customHeight="1">
      <c r="A29" s="160"/>
      <c r="B29" s="161"/>
      <c r="C29" s="162"/>
      <c r="D29" s="161"/>
      <c r="E29" s="139"/>
      <c r="F29" s="140"/>
      <c r="G29" s="373"/>
      <c r="H29" s="140"/>
      <c r="I29" s="339"/>
      <c r="J29" s="340" t="s">
        <v>153</v>
      </c>
      <c r="K29" s="137"/>
      <c r="L29" s="144"/>
      <c r="M29" s="137"/>
      <c r="N29" s="145"/>
      <c r="O29" s="150"/>
      <c r="P29" s="152"/>
      <c r="Q29" s="150"/>
      <c r="R29" s="153"/>
      <c r="S29" s="56"/>
    </row>
    <row r="30" spans="1:19" s="5" customFormat="1" ht="9.6" customHeight="1">
      <c r="A30" s="163"/>
      <c r="B30" s="164"/>
      <c r="C30" s="159"/>
      <c r="D30" s="158"/>
      <c r="E30" s="139"/>
      <c r="F30" s="140"/>
      <c r="G30" s="373"/>
      <c r="H30" s="140"/>
      <c r="I30" s="339"/>
      <c r="J30" s="340" t="s">
        <v>154</v>
      </c>
      <c r="K30" s="137"/>
      <c r="L30" s="144"/>
      <c r="M30" s="137"/>
      <c r="N30" s="145"/>
      <c r="O30" s="146" t="s">
        <v>155</v>
      </c>
      <c r="P30" s="147"/>
      <c r="Q30" s="147"/>
      <c r="R30" s="148"/>
      <c r="S30" s="56"/>
    </row>
    <row r="31" spans="1:19" s="5" customFormat="1" ht="9.6" customHeight="1">
      <c r="A31" s="163"/>
      <c r="B31" s="164"/>
      <c r="C31" s="165"/>
      <c r="D31" s="36"/>
      <c r="E31" s="139"/>
      <c r="F31" s="140"/>
      <c r="G31" s="373"/>
      <c r="H31" s="140"/>
      <c r="I31" s="339"/>
      <c r="J31" s="340" t="s">
        <v>156</v>
      </c>
      <c r="K31" s="137"/>
      <c r="L31" s="144"/>
      <c r="M31" s="137"/>
      <c r="N31" s="145"/>
      <c r="O31" s="137"/>
      <c r="P31" s="144"/>
      <c r="Q31" s="137"/>
      <c r="R31" s="145"/>
      <c r="S31" s="56"/>
    </row>
    <row r="32" spans="1:19" s="5" customFormat="1" ht="9.6" customHeight="1">
      <c r="A32" s="166"/>
      <c r="B32" s="167"/>
      <c r="C32" s="168"/>
      <c r="D32" s="200"/>
      <c r="E32" s="169"/>
      <c r="F32" s="171"/>
      <c r="G32" s="374"/>
      <c r="H32" s="171"/>
      <c r="I32" s="346"/>
      <c r="J32" s="347" t="s">
        <v>157</v>
      </c>
      <c r="K32" s="150"/>
      <c r="L32" s="152"/>
      <c r="M32" s="150"/>
      <c r="N32" s="153"/>
      <c r="O32" s="150">
        <f>R4</f>
        <v>0</v>
      </c>
      <c r="P32" s="152"/>
      <c r="Q32" s="150"/>
      <c r="R32" s="348">
        <f>MIN(8,'1Q ELO (3)'!O5)</f>
        <v>8</v>
      </c>
      <c r="S32" s="56"/>
    </row>
    <row r="33" spans="1:19" s="5" customFormat="1" ht="9.6" customHeight="1">
      <c r="A33"/>
      <c r="B33"/>
      <c r="C33"/>
      <c r="D33"/>
      <c r="E33"/>
      <c r="F33"/>
      <c r="G33"/>
      <c r="H33"/>
      <c r="I33"/>
      <c r="J33" s="7"/>
      <c r="K33"/>
      <c r="L33" s="7"/>
      <c r="M33"/>
      <c r="N33" s="8"/>
      <c r="O33"/>
      <c r="P33" s="7"/>
      <c r="Q33"/>
      <c r="R33" s="8"/>
      <c r="S33" s="56"/>
    </row>
    <row r="34" spans="1:19" s="5" customFormat="1" ht="9.6" customHeight="1">
      <c r="A34"/>
      <c r="B34"/>
      <c r="C34"/>
      <c r="D34"/>
      <c r="E34"/>
      <c r="F34"/>
      <c r="G34"/>
      <c r="H34"/>
      <c r="I34"/>
      <c r="J34" s="7"/>
      <c r="K34"/>
      <c r="L34" s="7"/>
      <c r="M34"/>
      <c r="N34" s="8"/>
      <c r="O34"/>
      <c r="P34" s="7"/>
      <c r="Q34"/>
      <c r="R34" s="8"/>
      <c r="S34" s="56"/>
    </row>
    <row r="35" spans="1:19" s="5" customFormat="1" ht="9.6" customHeight="1">
      <c r="A35"/>
      <c r="B35"/>
      <c r="C35"/>
      <c r="D35"/>
      <c r="E35"/>
      <c r="F35"/>
      <c r="G35"/>
      <c r="H35"/>
      <c r="I35"/>
      <c r="J35" s="7"/>
      <c r="K35"/>
      <c r="L35" s="7"/>
      <c r="M35"/>
      <c r="N35" s="8"/>
      <c r="O35"/>
      <c r="P35" s="7"/>
      <c r="Q35"/>
      <c r="R35" s="8"/>
      <c r="S35" s="56"/>
    </row>
    <row r="36" spans="1:19" s="5" customFormat="1" ht="9.6" customHeight="1">
      <c r="A36"/>
      <c r="B36"/>
      <c r="C36"/>
      <c r="D36"/>
      <c r="E36"/>
      <c r="F36"/>
      <c r="G36"/>
      <c r="H36"/>
      <c r="I36"/>
      <c r="J36" s="7"/>
      <c r="K36"/>
      <c r="L36" s="7"/>
      <c r="M36"/>
      <c r="N36" s="8"/>
      <c r="O36"/>
      <c r="P36" s="7"/>
      <c r="Q36"/>
      <c r="R36" s="8"/>
      <c r="S36" s="56"/>
    </row>
    <row r="37" spans="1:19" s="5" customFormat="1" ht="9.6" customHeight="1">
      <c r="A37"/>
      <c r="B37"/>
      <c r="C37"/>
      <c r="D37"/>
      <c r="E37"/>
      <c r="F37"/>
      <c r="G37"/>
      <c r="H37"/>
      <c r="I37"/>
      <c r="J37" s="7"/>
      <c r="K37"/>
      <c r="L37" s="7"/>
      <c r="M37"/>
      <c r="N37" s="8"/>
      <c r="O37"/>
      <c r="P37" s="7"/>
      <c r="Q37"/>
      <c r="R37" s="8"/>
      <c r="S37" s="56"/>
    </row>
    <row r="38" spans="1:19" s="5" customFormat="1" ht="9.6" customHeight="1">
      <c r="A38"/>
      <c r="B38"/>
      <c r="C38"/>
      <c r="D38"/>
      <c r="E38"/>
      <c r="F38"/>
      <c r="G38"/>
      <c r="H38"/>
      <c r="I38"/>
      <c r="J38" s="7"/>
      <c r="K38"/>
      <c r="L38" s="7"/>
      <c r="M38"/>
      <c r="N38" s="8"/>
      <c r="O38"/>
      <c r="P38" s="7"/>
      <c r="Q38"/>
      <c r="R38" s="8"/>
      <c r="S38" s="56"/>
    </row>
    <row r="39" spans="1:19" s="5" customFormat="1" ht="9.6" customHeight="1">
      <c r="A39"/>
      <c r="B39"/>
      <c r="C39"/>
      <c r="D39"/>
      <c r="E39"/>
      <c r="F39"/>
      <c r="G39"/>
      <c r="H39"/>
      <c r="I39"/>
      <c r="J39" s="7"/>
      <c r="K39"/>
      <c r="L39" s="7"/>
      <c r="M39"/>
      <c r="N39" s="8"/>
      <c r="O39"/>
      <c r="P39" s="7"/>
      <c r="Q39"/>
      <c r="R39" s="8"/>
      <c r="S39" s="56"/>
    </row>
    <row r="40" spans="1:19" s="5" customFormat="1" ht="9.6" customHeight="1">
      <c r="A40"/>
      <c r="B40"/>
      <c r="C40"/>
      <c r="D40"/>
      <c r="E40"/>
      <c r="F40"/>
      <c r="G40"/>
      <c r="H40"/>
      <c r="I40"/>
      <c r="J40" s="7"/>
      <c r="K40"/>
      <c r="L40" s="7"/>
      <c r="M40"/>
      <c r="N40" s="8"/>
      <c r="O40"/>
      <c r="P40" s="7"/>
      <c r="Q40"/>
      <c r="R40" s="8"/>
      <c r="S40" s="56"/>
    </row>
    <row r="41" spans="1:19" s="5" customFormat="1" ht="9.6" customHeight="1">
      <c r="A41"/>
      <c r="B41"/>
      <c r="C41"/>
      <c r="D41"/>
      <c r="E41"/>
      <c r="F41"/>
      <c r="G41"/>
      <c r="H41"/>
      <c r="I41"/>
      <c r="J41" s="7"/>
      <c r="K41"/>
      <c r="L41" s="7"/>
      <c r="M41"/>
      <c r="N41" s="8"/>
      <c r="O41"/>
      <c r="P41" s="7"/>
      <c r="Q41"/>
      <c r="R41" s="8"/>
      <c r="S41" s="56"/>
    </row>
    <row r="42" spans="1:19" s="5" customFormat="1" ht="9.6" customHeight="1">
      <c r="A42"/>
      <c r="B42"/>
      <c r="C42"/>
      <c r="D42"/>
      <c r="E42"/>
      <c r="F42"/>
      <c r="G42"/>
      <c r="H42"/>
      <c r="I42"/>
      <c r="J42" s="7"/>
      <c r="K42"/>
      <c r="L42" s="7"/>
      <c r="M42"/>
      <c r="N42" s="8"/>
      <c r="O42"/>
      <c r="P42" s="7"/>
      <c r="Q42"/>
      <c r="R42" s="8"/>
      <c r="S42" s="56"/>
    </row>
    <row r="43" spans="1:19" s="5" customFormat="1" ht="9.6" customHeight="1">
      <c r="A43"/>
      <c r="B43"/>
      <c r="C43"/>
      <c r="D43"/>
      <c r="E43"/>
      <c r="F43"/>
      <c r="G43"/>
      <c r="H43"/>
      <c r="I43"/>
      <c r="J43" s="7"/>
      <c r="K43"/>
      <c r="L43" s="7"/>
      <c r="M43"/>
      <c r="N43" s="8"/>
      <c r="O43"/>
      <c r="P43" s="7"/>
      <c r="Q43"/>
      <c r="R43" s="8"/>
      <c r="S43" s="56"/>
    </row>
    <row r="44" spans="1:19" s="5" customFormat="1" ht="9.6" customHeight="1">
      <c r="A44"/>
      <c r="B44"/>
      <c r="C44"/>
      <c r="D44"/>
      <c r="E44"/>
      <c r="F44"/>
      <c r="G44"/>
      <c r="H44"/>
      <c r="I44"/>
      <c r="J44" s="7"/>
      <c r="K44"/>
      <c r="L44" s="7"/>
      <c r="M44"/>
      <c r="N44" s="8"/>
      <c r="O44"/>
      <c r="P44" s="7"/>
      <c r="Q44"/>
      <c r="R44" s="8"/>
      <c r="S44" s="56"/>
    </row>
    <row r="45" spans="1:19" s="5" customFormat="1" ht="9.6" customHeight="1">
      <c r="A45"/>
      <c r="B45"/>
      <c r="C45"/>
      <c r="D45"/>
      <c r="E45"/>
      <c r="F45"/>
      <c r="G45"/>
      <c r="H45"/>
      <c r="I45"/>
      <c r="J45" s="7"/>
      <c r="K45"/>
      <c r="L45" s="7"/>
      <c r="M45"/>
      <c r="N45" s="8"/>
      <c r="O45"/>
      <c r="P45" s="7"/>
      <c r="Q45"/>
      <c r="R45" s="8"/>
      <c r="S45" s="56"/>
    </row>
    <row r="46" spans="1:19" s="5" customFormat="1" ht="9.6" customHeight="1">
      <c r="A46"/>
      <c r="B46"/>
      <c r="C46"/>
      <c r="D46"/>
      <c r="E46"/>
      <c r="F46"/>
      <c r="G46"/>
      <c r="H46"/>
      <c r="I46"/>
      <c r="J46" s="7"/>
      <c r="K46"/>
      <c r="L46" s="7"/>
      <c r="M46"/>
      <c r="N46" s="8"/>
      <c r="O46"/>
      <c r="P46" s="7"/>
      <c r="Q46"/>
      <c r="R46" s="8"/>
      <c r="S46" s="56"/>
    </row>
    <row r="47" spans="1:19" s="5" customFormat="1" ht="9.6" customHeight="1">
      <c r="A47"/>
      <c r="B47"/>
      <c r="C47"/>
      <c r="D47"/>
      <c r="E47"/>
      <c r="F47"/>
      <c r="G47"/>
      <c r="H47"/>
      <c r="I47"/>
      <c r="J47" s="7"/>
      <c r="K47"/>
      <c r="L47" s="7"/>
      <c r="M47"/>
      <c r="N47" s="8"/>
      <c r="O47"/>
      <c r="P47" s="7"/>
      <c r="Q47"/>
      <c r="R47" s="8"/>
      <c r="S47" s="56"/>
    </row>
    <row r="48" spans="1:19" s="5" customFormat="1" ht="9.6" customHeight="1">
      <c r="A48"/>
      <c r="B48"/>
      <c r="C48"/>
      <c r="D48"/>
      <c r="E48"/>
      <c r="F48"/>
      <c r="G48"/>
      <c r="H48"/>
      <c r="I48"/>
      <c r="J48" s="7"/>
      <c r="K48"/>
      <c r="L48" s="7"/>
      <c r="M48"/>
      <c r="N48" s="8"/>
      <c r="O48"/>
      <c r="P48" s="7"/>
      <c r="Q48"/>
      <c r="R48" s="8"/>
      <c r="S48" s="56"/>
    </row>
    <row r="49" spans="1:19" s="5" customFormat="1" ht="9.6" customHeight="1">
      <c r="A49"/>
      <c r="B49"/>
      <c r="C49"/>
      <c r="D49"/>
      <c r="E49"/>
      <c r="F49"/>
      <c r="G49"/>
      <c r="H49"/>
      <c r="I49"/>
      <c r="J49" s="7"/>
      <c r="K49"/>
      <c r="L49" s="7"/>
      <c r="M49"/>
      <c r="N49" s="8"/>
      <c r="O49"/>
      <c r="P49" s="7"/>
      <c r="Q49"/>
      <c r="R49" s="8"/>
      <c r="S49" s="56"/>
    </row>
    <row r="50" spans="1:19" s="5" customFormat="1" ht="9.6" customHeight="1">
      <c r="A50"/>
      <c r="B50"/>
      <c r="C50"/>
      <c r="D50"/>
      <c r="E50"/>
      <c r="F50"/>
      <c r="G50"/>
      <c r="H50"/>
      <c r="I50"/>
      <c r="J50" s="7"/>
      <c r="K50"/>
      <c r="L50" s="7"/>
      <c r="M50"/>
      <c r="N50" s="8"/>
      <c r="O50"/>
      <c r="P50" s="7"/>
      <c r="Q50"/>
      <c r="R50" s="8"/>
      <c r="S50" s="56"/>
    </row>
    <row r="51" spans="1:19" s="5" customFormat="1" ht="9.6" customHeight="1">
      <c r="A51"/>
      <c r="B51"/>
      <c r="C51"/>
      <c r="D51"/>
      <c r="E51"/>
      <c r="F51"/>
      <c r="G51"/>
      <c r="H51"/>
      <c r="I51"/>
      <c r="J51" s="7"/>
      <c r="K51"/>
      <c r="L51" s="7"/>
      <c r="M51"/>
      <c r="N51" s="8"/>
      <c r="O51"/>
      <c r="P51" s="7"/>
      <c r="Q51"/>
      <c r="R51" s="8"/>
      <c r="S51" s="56"/>
    </row>
    <row r="52" spans="1:19" s="5" customFormat="1" ht="9.6" customHeight="1">
      <c r="A52"/>
      <c r="B52"/>
      <c r="C52"/>
      <c r="D52"/>
      <c r="E52"/>
      <c r="F52"/>
      <c r="G52"/>
      <c r="H52"/>
      <c r="I52"/>
      <c r="J52" s="7"/>
      <c r="K52"/>
      <c r="L52" s="7"/>
      <c r="M52"/>
      <c r="N52" s="8"/>
      <c r="O52"/>
      <c r="P52" s="7"/>
      <c r="Q52"/>
      <c r="R52" s="8"/>
      <c r="S52" s="56"/>
    </row>
    <row r="53" spans="1:19" s="5" customFormat="1" ht="9.6" customHeight="1">
      <c r="A53"/>
      <c r="B53"/>
      <c r="C53"/>
      <c r="D53"/>
      <c r="E53"/>
      <c r="F53"/>
      <c r="G53"/>
      <c r="H53"/>
      <c r="I53"/>
      <c r="J53" s="7"/>
      <c r="K53"/>
      <c r="L53" s="7"/>
      <c r="M53"/>
      <c r="N53" s="8"/>
      <c r="O53"/>
      <c r="P53" s="7"/>
      <c r="Q53"/>
      <c r="R53" s="8"/>
      <c r="S53" s="56"/>
    </row>
    <row r="54" spans="1:19" s="5" customFormat="1" ht="9.6" customHeight="1">
      <c r="A54"/>
      <c r="B54"/>
      <c r="C54"/>
      <c r="D54"/>
      <c r="E54"/>
      <c r="F54"/>
      <c r="G54"/>
      <c r="H54"/>
      <c r="I54"/>
      <c r="J54" s="7"/>
      <c r="K54"/>
      <c r="L54" s="7"/>
      <c r="M54"/>
      <c r="N54" s="8"/>
      <c r="O54"/>
      <c r="P54" s="7"/>
      <c r="Q54"/>
      <c r="R54" s="8"/>
      <c r="S54" s="56"/>
    </row>
    <row r="55" spans="1:19" s="5" customFormat="1" ht="9.6" customHeight="1">
      <c r="A55"/>
      <c r="B55"/>
      <c r="C55"/>
      <c r="D55"/>
      <c r="E55"/>
      <c r="F55"/>
      <c r="G55"/>
      <c r="H55"/>
      <c r="I55"/>
      <c r="J55" s="7"/>
      <c r="K55"/>
      <c r="L55" s="7"/>
      <c r="M55"/>
      <c r="N55" s="8"/>
      <c r="O55"/>
      <c r="P55" s="7"/>
      <c r="Q55"/>
      <c r="R55" s="8"/>
      <c r="S55" s="56"/>
    </row>
    <row r="56" spans="1:19" s="5" customFormat="1" ht="9.6" customHeight="1">
      <c r="A56"/>
      <c r="B56"/>
      <c r="C56"/>
      <c r="D56"/>
      <c r="E56"/>
      <c r="F56"/>
      <c r="G56"/>
      <c r="H56"/>
      <c r="I56"/>
      <c r="J56" s="7"/>
      <c r="K56"/>
      <c r="L56" s="7"/>
      <c r="M56"/>
      <c r="N56" s="8"/>
      <c r="O56"/>
      <c r="P56" s="7"/>
      <c r="Q56"/>
      <c r="R56" s="8"/>
      <c r="S56" s="56"/>
    </row>
    <row r="57" spans="1:19" s="5" customFormat="1" ht="9.6" customHeight="1">
      <c r="A57"/>
      <c r="B57"/>
      <c r="C57"/>
      <c r="D57"/>
      <c r="E57"/>
      <c r="F57"/>
      <c r="G57"/>
      <c r="H57"/>
      <c r="I57"/>
      <c r="J57" s="7"/>
      <c r="K57"/>
      <c r="L57" s="7"/>
      <c r="M57"/>
      <c r="N57" s="8"/>
      <c r="O57"/>
      <c r="P57" s="7"/>
      <c r="Q57"/>
      <c r="R57" s="8"/>
      <c r="S57" s="56"/>
    </row>
    <row r="58" spans="1:19" s="5" customFormat="1" ht="9.6" customHeight="1">
      <c r="A58"/>
      <c r="B58"/>
      <c r="C58"/>
      <c r="D58"/>
      <c r="E58"/>
      <c r="F58"/>
      <c r="G58"/>
      <c r="H58"/>
      <c r="I58"/>
      <c r="J58" s="7"/>
      <c r="K58"/>
      <c r="L58" s="7"/>
      <c r="M58"/>
      <c r="N58" s="8"/>
      <c r="O58"/>
      <c r="P58" s="7"/>
      <c r="Q58"/>
      <c r="R58" s="8"/>
      <c r="S58" s="56"/>
    </row>
    <row r="59" spans="1:19" s="5" customFormat="1" ht="9.6" customHeight="1">
      <c r="A59"/>
      <c r="B59"/>
      <c r="C59"/>
      <c r="D59"/>
      <c r="E59"/>
      <c r="F59"/>
      <c r="G59"/>
      <c r="H59"/>
      <c r="I59"/>
      <c r="J59" s="7"/>
      <c r="K59"/>
      <c r="L59" s="7"/>
      <c r="M59"/>
      <c r="N59" s="8"/>
      <c r="O59"/>
      <c r="P59" s="7"/>
      <c r="Q59"/>
      <c r="R59" s="8"/>
      <c r="S59" s="367"/>
    </row>
    <row r="60" spans="1:19" s="5" customFormat="1" ht="9.6" customHeight="1">
      <c r="A60"/>
      <c r="B60"/>
      <c r="C60"/>
      <c r="D60"/>
      <c r="E60"/>
      <c r="F60"/>
      <c r="G60"/>
      <c r="H60"/>
      <c r="I60"/>
      <c r="J60" s="7"/>
      <c r="K60"/>
      <c r="L60" s="7"/>
      <c r="M60"/>
      <c r="N60" s="8"/>
      <c r="O60"/>
      <c r="P60" s="7"/>
      <c r="Q60"/>
      <c r="R60" s="8"/>
      <c r="S60" s="56"/>
    </row>
    <row r="61" spans="1:19" s="5" customFormat="1" ht="9.6" customHeight="1">
      <c r="A61"/>
      <c r="B61"/>
      <c r="C61"/>
      <c r="D61"/>
      <c r="E61"/>
      <c r="F61"/>
      <c r="G61"/>
      <c r="H61"/>
      <c r="I61"/>
      <c r="J61" s="7"/>
      <c r="K61"/>
      <c r="L61" s="7"/>
      <c r="M61"/>
      <c r="N61" s="8"/>
      <c r="O61"/>
      <c r="P61" s="7"/>
      <c r="Q61"/>
      <c r="R61" s="8"/>
      <c r="S61" s="56"/>
    </row>
    <row r="62" spans="1:19" s="5" customFormat="1" ht="9.6" customHeight="1">
      <c r="A62"/>
      <c r="B62"/>
      <c r="C62"/>
      <c r="D62"/>
      <c r="E62"/>
      <c r="F62"/>
      <c r="G62"/>
      <c r="H62"/>
      <c r="I62"/>
      <c r="J62" s="7"/>
      <c r="K62"/>
      <c r="L62" s="7"/>
      <c r="M62"/>
      <c r="N62" s="8"/>
      <c r="O62"/>
      <c r="P62" s="7"/>
      <c r="Q62"/>
      <c r="R62" s="8"/>
      <c r="S62" s="56"/>
    </row>
    <row r="63" spans="1:19" s="5" customFormat="1" ht="9.6" customHeight="1">
      <c r="A63"/>
      <c r="B63"/>
      <c r="C63"/>
      <c r="D63"/>
      <c r="E63"/>
      <c r="F63"/>
      <c r="G63"/>
      <c r="H63"/>
      <c r="I63"/>
      <c r="J63" s="7"/>
      <c r="K63"/>
      <c r="L63" s="7"/>
      <c r="M63"/>
      <c r="N63" s="8"/>
      <c r="O63"/>
      <c r="P63" s="7"/>
      <c r="Q63"/>
      <c r="R63" s="8"/>
      <c r="S63" s="56"/>
    </row>
    <row r="64" spans="1:19" s="5" customFormat="1" ht="9.6" customHeight="1">
      <c r="A64"/>
      <c r="B64"/>
      <c r="C64"/>
      <c r="D64"/>
      <c r="E64"/>
      <c r="F64"/>
      <c r="G64"/>
      <c r="H64"/>
      <c r="I64"/>
      <c r="J64" s="7"/>
      <c r="K64"/>
      <c r="L64" s="7"/>
      <c r="M64"/>
      <c r="N64" s="8"/>
      <c r="O64"/>
      <c r="P64" s="7"/>
      <c r="Q64"/>
      <c r="R64" s="8"/>
      <c r="S64" s="56"/>
    </row>
    <row r="65" spans="1:19" s="5" customFormat="1" ht="9.6" customHeight="1">
      <c r="A65"/>
      <c r="B65"/>
      <c r="C65"/>
      <c r="D65"/>
      <c r="E65"/>
      <c r="F65"/>
      <c r="G65"/>
      <c r="H65"/>
      <c r="I65"/>
      <c r="J65" s="7"/>
      <c r="K65"/>
      <c r="L65" s="7"/>
      <c r="M65"/>
      <c r="N65" s="8"/>
      <c r="O65"/>
      <c r="P65" s="7"/>
      <c r="Q65"/>
      <c r="R65" s="8"/>
      <c r="S65" s="56"/>
    </row>
    <row r="66" spans="1:19" s="5" customFormat="1" ht="9.6" customHeight="1">
      <c r="A66"/>
      <c r="B66"/>
      <c r="C66"/>
      <c r="D66"/>
      <c r="E66"/>
      <c r="F66"/>
      <c r="G66"/>
      <c r="H66"/>
      <c r="I66"/>
      <c r="J66" s="7"/>
      <c r="K66"/>
      <c r="L66" s="7"/>
      <c r="M66"/>
      <c r="N66" s="8"/>
      <c r="O66"/>
      <c r="P66" s="7"/>
      <c r="Q66"/>
      <c r="R66" s="8"/>
      <c r="S66" s="56"/>
    </row>
    <row r="67" spans="1:19" s="5" customFormat="1" ht="9.6" customHeight="1">
      <c r="A67"/>
      <c r="B67"/>
      <c r="C67"/>
      <c r="D67"/>
      <c r="E67"/>
      <c r="F67"/>
      <c r="G67"/>
      <c r="H67"/>
      <c r="I67"/>
      <c r="J67" s="7"/>
      <c r="K67"/>
      <c r="L67" s="7"/>
      <c r="M67"/>
      <c r="N67" s="8"/>
      <c r="O67"/>
      <c r="P67" s="7"/>
      <c r="Q67"/>
      <c r="R67" s="8"/>
      <c r="S67" s="56"/>
    </row>
    <row r="68" spans="1:19" s="5" customFormat="1" ht="9.6" customHeight="1">
      <c r="A68"/>
      <c r="B68"/>
      <c r="C68"/>
      <c r="D68"/>
      <c r="E68"/>
      <c r="F68"/>
      <c r="G68"/>
      <c r="H68"/>
      <c r="I68"/>
      <c r="J68" s="7"/>
      <c r="K68"/>
      <c r="L68" s="7"/>
      <c r="M68"/>
      <c r="N68" s="8"/>
      <c r="O68"/>
      <c r="P68" s="7"/>
      <c r="Q68"/>
      <c r="R68" s="8"/>
      <c r="S68" s="56"/>
    </row>
    <row r="69" spans="1:19" s="5" customFormat="1" ht="9.6" customHeight="1">
      <c r="A69"/>
      <c r="B69"/>
      <c r="C69"/>
      <c r="D69"/>
      <c r="E69"/>
      <c r="F69"/>
      <c r="G69"/>
      <c r="H69"/>
      <c r="I69"/>
      <c r="J69" s="7"/>
      <c r="K69"/>
      <c r="L69" s="7"/>
      <c r="M69"/>
      <c r="N69" s="8"/>
      <c r="O69"/>
      <c r="P69" s="7"/>
      <c r="Q69"/>
      <c r="R69" s="8"/>
      <c r="S69" s="56"/>
    </row>
    <row r="70" spans="1:19" s="5" customFormat="1" ht="6.75" customHeight="1">
      <c r="A70"/>
      <c r="B70"/>
      <c r="C70"/>
      <c r="D70"/>
      <c r="E70"/>
      <c r="F70"/>
      <c r="G70"/>
      <c r="H70"/>
      <c r="I70"/>
      <c r="J70" s="7"/>
      <c r="K70"/>
      <c r="L70" s="7"/>
      <c r="M70"/>
      <c r="N70" s="8"/>
      <c r="O70"/>
      <c r="P70" s="7"/>
      <c r="Q70"/>
      <c r="R70" s="8"/>
      <c r="S70" s="56"/>
    </row>
    <row r="71" spans="1:19" s="6" customFormat="1" ht="10.5" customHeight="1">
      <c r="A71"/>
      <c r="B71"/>
      <c r="C71"/>
      <c r="D71"/>
      <c r="E71"/>
      <c r="F71"/>
      <c r="G71"/>
      <c r="H71"/>
      <c r="I71"/>
      <c r="J71" s="7"/>
      <c r="K71"/>
      <c r="L71" s="7"/>
      <c r="M71"/>
      <c r="N71" s="8"/>
      <c r="O71"/>
      <c r="P71" s="7"/>
      <c r="Q71"/>
      <c r="R71" s="8"/>
    </row>
    <row r="72" spans="1:19" s="6" customFormat="1" ht="9" customHeight="1">
      <c r="A72"/>
      <c r="B72"/>
      <c r="C72"/>
      <c r="D72"/>
      <c r="E72"/>
      <c r="F72"/>
      <c r="G72"/>
      <c r="H72"/>
      <c r="I72"/>
      <c r="J72" s="7"/>
      <c r="K72"/>
      <c r="L72" s="7"/>
      <c r="M72"/>
      <c r="N72" s="8"/>
      <c r="O72"/>
      <c r="P72" s="7"/>
      <c r="Q72"/>
      <c r="R72" s="8"/>
    </row>
    <row r="73" spans="1:19" s="6" customFormat="1" ht="9" customHeight="1">
      <c r="A73"/>
      <c r="B73"/>
      <c r="C73"/>
      <c r="D73"/>
      <c r="E73"/>
      <c r="F73"/>
      <c r="G73"/>
      <c r="H73"/>
      <c r="I73"/>
      <c r="J73" s="7"/>
      <c r="K73"/>
      <c r="L73" s="7"/>
      <c r="M73"/>
      <c r="N73" s="8"/>
      <c r="O73"/>
      <c r="P73" s="7"/>
      <c r="Q73"/>
      <c r="R73" s="8"/>
    </row>
    <row r="74" spans="1:19" s="6" customFormat="1" ht="9" customHeight="1">
      <c r="A74"/>
      <c r="B74"/>
      <c r="C74"/>
      <c r="D74"/>
      <c r="E74"/>
      <c r="F74"/>
      <c r="G74"/>
      <c r="H74"/>
      <c r="I74"/>
      <c r="J74" s="7"/>
      <c r="K74"/>
      <c r="L74" s="7"/>
      <c r="M74"/>
      <c r="N74" s="8"/>
      <c r="O74"/>
      <c r="P74" s="7"/>
      <c r="Q74"/>
      <c r="R74" s="8"/>
    </row>
    <row r="75" spans="1:19" s="6" customFormat="1" ht="9" customHeight="1">
      <c r="A75"/>
      <c r="B75"/>
      <c r="C75"/>
      <c r="D75"/>
      <c r="E75"/>
      <c r="F75"/>
      <c r="G75"/>
      <c r="H75"/>
      <c r="I75"/>
      <c r="J75" s="7"/>
      <c r="K75"/>
      <c r="L75" s="7"/>
      <c r="M75"/>
      <c r="N75" s="8"/>
      <c r="O75"/>
      <c r="P75" s="7"/>
      <c r="Q75"/>
      <c r="R75" s="8"/>
    </row>
    <row r="76" spans="1:19" s="6" customFormat="1" ht="9" customHeight="1">
      <c r="A76"/>
      <c r="B76"/>
      <c r="C76"/>
      <c r="D76"/>
      <c r="E76"/>
      <c r="F76"/>
      <c r="G76"/>
      <c r="H76"/>
      <c r="I76"/>
      <c r="J76" s="7"/>
      <c r="K76"/>
      <c r="L76" s="7"/>
      <c r="M76"/>
      <c r="N76" s="8"/>
      <c r="O76"/>
      <c r="P76" s="7"/>
      <c r="Q76"/>
      <c r="R76" s="8"/>
    </row>
    <row r="77" spans="1:19" s="6" customFormat="1" ht="9" customHeight="1">
      <c r="A77"/>
      <c r="B77"/>
      <c r="C77"/>
      <c r="D77"/>
      <c r="E77"/>
      <c r="F77"/>
      <c r="G77"/>
      <c r="H77"/>
      <c r="I77"/>
      <c r="J77" s="7"/>
      <c r="K77"/>
      <c r="L77" s="7"/>
      <c r="M77"/>
      <c r="N77" s="8"/>
      <c r="O77"/>
      <c r="P77" s="7"/>
      <c r="Q77"/>
      <c r="R77" s="8"/>
    </row>
    <row r="78" spans="1:19" s="6" customFormat="1" ht="9" customHeight="1">
      <c r="A78"/>
      <c r="B78"/>
      <c r="C78"/>
      <c r="D78"/>
      <c r="E78"/>
      <c r="F78"/>
      <c r="G78"/>
      <c r="H78"/>
      <c r="I78"/>
      <c r="J78" s="7"/>
      <c r="K78"/>
      <c r="L78" s="7"/>
      <c r="M78"/>
      <c r="N78" s="8"/>
      <c r="O78"/>
      <c r="P78" s="7"/>
      <c r="Q78"/>
      <c r="R78" s="8"/>
    </row>
    <row r="79" spans="1:19" s="6" customFormat="1" ht="9" customHeight="1">
      <c r="A79"/>
      <c r="B79"/>
      <c r="C79"/>
      <c r="D79"/>
      <c r="E79"/>
      <c r="F79"/>
      <c r="G79"/>
      <c r="H79"/>
      <c r="I79"/>
      <c r="J79" s="7"/>
      <c r="K79"/>
      <c r="L79" s="7"/>
      <c r="M79"/>
      <c r="N79" s="8"/>
      <c r="O79"/>
      <c r="P79" s="7"/>
      <c r="Q79"/>
      <c r="R79" s="8"/>
    </row>
  </sheetData>
  <mergeCells count="1">
    <mergeCell ref="A4:C4"/>
  </mergeCells>
  <dataValidations count="1">
    <dataValidation type="list" allowBlank="1" showInputMessage="1" sqref="I8 K10 I12 M14 I16 K18 I20" xr:uid="{00000000-0002-0000-2C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86082"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43">
    <tabColor indexed="19"/>
    <pageSetUpPr fitToPage="1"/>
  </sheetPr>
  <dimension ref="A1:U47"/>
  <sheetViews>
    <sheetView showGridLines="0" showZeros="0" workbookViewId="0">
      <selection activeCell="D27" sqref="D27"/>
    </sheetView>
  </sheetViews>
  <sheetFormatPr defaultColWidth="9" defaultRowHeight="13.2"/>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5.109375" customWidth="1"/>
    <col min="18" max="18" width="1.6640625" style="8" customWidth="1"/>
    <col min="19" max="19" width="9.109375"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383</v>
      </c>
      <c r="L1" s="269"/>
      <c r="M1" s="207"/>
      <c r="N1" s="267"/>
      <c r="O1" s="267" t="s">
        <v>98</v>
      </c>
      <c r="P1" s="267"/>
      <c r="Q1" s="265"/>
      <c r="R1" s="267"/>
    </row>
    <row r="2" spans="1:21">
      <c r="A2" s="17" t="s">
        <v>99</v>
      </c>
      <c r="B2" s="17"/>
      <c r="C2" s="17"/>
      <c r="D2" s="19"/>
      <c r="E2" s="19">
        <f>Altalanos!$C$8</f>
        <v>0</v>
      </c>
      <c r="F2" s="17"/>
      <c r="G2" s="20"/>
      <c r="H2" s="272"/>
      <c r="I2" s="272"/>
      <c r="J2" s="273"/>
      <c r="K2" s="209" t="s">
        <v>384</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166</v>
      </c>
      <c r="F5" s="279" t="s">
        <v>167</v>
      </c>
      <c r="G5" s="279" t="s">
        <v>114</v>
      </c>
      <c r="H5" s="279"/>
      <c r="I5" s="279" t="s">
        <v>115</v>
      </c>
      <c r="J5" s="279"/>
      <c r="K5" s="196" t="s">
        <v>169</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(3)'!$A$7:$M$32,12))</f>
        <v/>
      </c>
      <c r="C7" s="47" t="str">
        <f>IF($E7="","",VLOOKUP($E7,'1Q ELO (3)'!$A$7:$M$32,13))</f>
        <v/>
      </c>
      <c r="D7" s="293" t="str">
        <f>IF($E7="","",VLOOKUP($E7,'1Q ELO (3)'!$A$7:$M$32,5))</f>
        <v/>
      </c>
      <c r="E7" s="48"/>
      <c r="F7" s="93" t="str">
        <f>UPPER(IF($E7="","",VLOOKUP($E7,'1Q ELO (3)'!$A$7:$M$32,2)))</f>
        <v/>
      </c>
      <c r="G7" s="93" t="str">
        <f>IF($E7="","",VLOOKUP($E7,'1Q ELO (3)'!$A$7:$M$32,3))</f>
        <v/>
      </c>
      <c r="H7" s="93"/>
      <c r="I7" s="93" t="str">
        <f>IF($E7="","",VLOOKUP($E7,'1Q ELO (3)'!$A$7:$M$32,4))</f>
        <v/>
      </c>
      <c r="J7" s="351"/>
      <c r="K7" s="300"/>
      <c r="L7" s="300"/>
      <c r="M7" s="300"/>
      <c r="N7" s="300"/>
      <c r="O7" s="352"/>
      <c r="P7" s="62"/>
      <c r="Q7" s="118"/>
      <c r="R7" s="119"/>
      <c r="S7" s="56"/>
      <c r="U7" s="57" t="e">
        <f>#REF!</f>
        <v>#REF!</v>
      </c>
    </row>
    <row r="8" spans="1:21" s="5" customFormat="1" ht="9.6" customHeight="1">
      <c r="A8" s="302"/>
      <c r="B8" s="589"/>
      <c r="C8" s="64"/>
      <c r="D8" s="65"/>
      <c r="E8" s="64"/>
      <c r="F8" s="353"/>
      <c r="G8" s="353"/>
      <c r="H8" s="354"/>
      <c r="I8" s="375"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(3)'!$A$7:$M$32,12))</f>
        <v/>
      </c>
      <c r="C9" s="47" t="str">
        <f>IF($E9="","",VLOOKUP($E9,'1Q ELO (3)'!$A$7:$M$32,13))</f>
        <v/>
      </c>
      <c r="D9" s="293" t="str">
        <f>IF($E9="","",VLOOKUP($E9,'1Q ELO (3)'!$A$7:$M$32,5))</f>
        <v/>
      </c>
      <c r="E9" s="48"/>
      <c r="F9" s="77" t="str">
        <f>UPPER(IF($E9="","",VLOOKUP($E9,'1Q ELO (3)'!$A$7:$M$32,2)))</f>
        <v/>
      </c>
      <c r="G9" s="77" t="str">
        <f>IF($E9="","",VLOOKUP($E9,'1Q ELO (3)'!$A$7:$M$32,3))</f>
        <v/>
      </c>
      <c r="H9" s="77"/>
      <c r="I9" s="77" t="str">
        <f>IF($E9="","",VLOOKUP($E9,'1Q ELO (3)'!$A$7:$M$32,4))</f>
        <v/>
      </c>
      <c r="J9" s="355"/>
      <c r="K9" s="300"/>
      <c r="L9" s="356"/>
      <c r="M9" s="300"/>
      <c r="N9" s="300"/>
      <c r="O9" s="352"/>
      <c r="P9" s="62"/>
      <c r="Q9" s="118"/>
      <c r="R9" s="119"/>
      <c r="S9" s="56"/>
      <c r="U9" s="63" t="e">
        <f>#REF!</f>
        <v>#REF!</v>
      </c>
    </row>
    <row r="10" spans="1:21" s="5" customFormat="1" ht="9.6" customHeight="1">
      <c r="A10" s="302"/>
      <c r="B10" s="589" t="str">
        <f>IF($E10="","",VLOOKUP($E10,'1Q ELO (3)'!$A$7:$M$32,12))</f>
        <v/>
      </c>
      <c r="C10" s="64"/>
      <c r="D10" s="65"/>
      <c r="E10" s="84"/>
      <c r="F10" s="353"/>
      <c r="G10" s="353"/>
      <c r="H10" s="354"/>
      <c r="I10" s="353"/>
      <c r="J10" s="357"/>
      <c r="K10" s="590"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(3)'!$A$7:$M$32,12))</f>
        <v/>
      </c>
      <c r="C11" s="47" t="str">
        <f>IF($E11="","",VLOOKUP($E11,'1Q ELO (3)'!$A$7:$M$32,13))</f>
        <v/>
      </c>
      <c r="D11" s="293" t="str">
        <f>IF($E11="","",VLOOKUP($E11,'1Q ELO (3)'!$A$7:$M$32,5))</f>
        <v/>
      </c>
      <c r="E11" s="48"/>
      <c r="F11" s="77" t="str">
        <f>UPPER(IF($E11="","",VLOOKUP($E11,'1Q ELO (3)'!$A$7:$M$32,2)))</f>
        <v/>
      </c>
      <c r="G11" s="77" t="str">
        <f>IF($E11="","",VLOOKUP($E11,'1Q ELO (3)'!$A$7:$M$32,3))</f>
        <v/>
      </c>
      <c r="H11" s="77"/>
      <c r="I11" s="77" t="str">
        <f>IF($E11="","",VLOOKUP($E11,'1Q ELO (3)'!$A$7:$M$32,4))</f>
        <v/>
      </c>
      <c r="J11" s="351"/>
      <c r="K11" s="300"/>
      <c r="L11" s="358"/>
      <c r="M11" s="300"/>
      <c r="N11" s="297"/>
      <c r="O11" s="297"/>
      <c r="P11" s="297"/>
      <c r="Q11" s="118"/>
      <c r="R11" s="119"/>
      <c r="S11" s="56"/>
      <c r="U11" s="63" t="e">
        <f>#REF!</f>
        <v>#REF!</v>
      </c>
    </row>
    <row r="12" spans="1:21" s="5" customFormat="1" ht="9.6" customHeight="1">
      <c r="A12" s="302"/>
      <c r="B12" s="589" t="str">
        <f>IF($E12="","",VLOOKUP($E12,'1Q ELO (3)'!$A$7:$M$32,12))</f>
        <v/>
      </c>
      <c r="C12" s="64"/>
      <c r="D12" s="65"/>
      <c r="E12" s="84"/>
      <c r="F12" s="353"/>
      <c r="G12" s="353"/>
      <c r="H12" s="354"/>
      <c r="I12" s="590" t="s">
        <v>173</v>
      </c>
      <c r="J12" s="301"/>
      <c r="K12" s="295" t="str">
        <f>UPPER(IF(OR(J12="a",J12="as"),F11,IF(OR(J12="b",J12="bs"),F13,)))</f>
        <v/>
      </c>
      <c r="L12" s="359"/>
      <c r="M12" s="300"/>
      <c r="N12" s="297"/>
      <c r="O12" s="297"/>
      <c r="P12" s="297"/>
      <c r="Q12" s="118"/>
      <c r="R12" s="119"/>
      <c r="S12" s="56"/>
      <c r="U12" s="63" t="e">
        <f>#REF!</f>
        <v>#REF!</v>
      </c>
    </row>
    <row r="13" spans="1:21" s="5" customFormat="1" ht="9.6" customHeight="1">
      <c r="A13" s="302">
        <v>4</v>
      </c>
      <c r="B13" s="47" t="str">
        <f>IF($E13="","",VLOOKUP($E13,'1Q ELO (3)'!$A$7:$M$32,12))</f>
        <v/>
      </c>
      <c r="C13" s="47" t="str">
        <f>IF($E13="","",VLOOKUP($E13,'1Q ELO (3)'!$A$7:$M$32,13))</f>
        <v/>
      </c>
      <c r="D13" s="293" t="str">
        <f>IF($E13="","",VLOOKUP($E13,'1Q ELO (3)'!$A$7:$M$32,5))</f>
        <v/>
      </c>
      <c r="E13" s="48"/>
      <c r="F13" s="77" t="str">
        <f>UPPER(IF($E13="","",VLOOKUP($E13,'1Q ELO (3)'!$A$7:$M$32,2)))</f>
        <v/>
      </c>
      <c r="G13" s="77" t="str">
        <f>IF($E13="","",VLOOKUP($E13,'1Q ELO (3)'!$A$7:$M$32,3))</f>
        <v/>
      </c>
      <c r="H13" s="77"/>
      <c r="I13" s="77" t="str">
        <f>IF($E13="","",VLOOKUP($E13,'1Q ELO (3)'!$A$7:$M$32,4))</f>
        <v/>
      </c>
      <c r="J13" s="360"/>
      <c r="K13" s="300"/>
      <c r="L13" s="300"/>
      <c r="M13" s="300"/>
      <c r="N13" s="297"/>
      <c r="O13" s="297"/>
      <c r="P13" s="297"/>
      <c r="Q13" s="118"/>
      <c r="R13" s="119"/>
      <c r="S13" s="56"/>
      <c r="U13" s="63" t="e">
        <f>#REF!</f>
        <v>#REF!</v>
      </c>
    </row>
    <row r="14" spans="1:21" s="5" customFormat="1" ht="9.6" customHeight="1">
      <c r="A14" s="302"/>
      <c r="B14" s="59" t="str">
        <f>IF($E14="","",VLOOKUP($E14,'1Q ELO (3)'!$A$7:$M$32,12))</f>
        <v/>
      </c>
      <c r="C14" s="64"/>
      <c r="D14" s="65"/>
      <c r="E14" s="84"/>
      <c r="F14" s="353"/>
      <c r="G14" s="353"/>
      <c r="H14" s="354"/>
      <c r="I14" s="353"/>
      <c r="J14" s="357"/>
      <c r="K14" s="300"/>
      <c r="L14" s="300"/>
      <c r="M14" s="87"/>
      <c r="N14" s="591"/>
      <c r="O14" s="300"/>
      <c r="P14" s="297"/>
      <c r="Q14" s="118"/>
      <c r="R14" s="119"/>
      <c r="S14" s="56"/>
      <c r="U14" s="63" t="e">
        <f>#REF!</f>
        <v>#REF!</v>
      </c>
    </row>
    <row r="15" spans="1:21" s="5" customFormat="1" ht="9.6" customHeight="1">
      <c r="A15" s="309">
        <v>5</v>
      </c>
      <c r="B15" s="47" t="str">
        <f>IF($E15="","",VLOOKUP($E15,'1Q ELO (3)'!$A$7:$M$32,12))</f>
        <v/>
      </c>
      <c r="C15" s="47" t="str">
        <f>IF($E15="","",VLOOKUP($E15,'1Q ELO (3)'!$A$7:$M$32,13))</f>
        <v/>
      </c>
      <c r="D15" s="293" t="str">
        <f>IF($E15="","",VLOOKUP($E15,'1Q ELO (3)'!$A$7:$M$32,5))</f>
        <v/>
      </c>
      <c r="E15" s="592"/>
      <c r="F15" s="93" t="str">
        <f>UPPER(IF($E15="","",VLOOKUP($E15,'1Q ELO (3)'!$A$7:$M$32,2)))</f>
        <v/>
      </c>
      <c r="G15" s="93" t="str">
        <f>IF($E15="","",VLOOKUP($E15,'1Q ELO (3)'!$A$7:$M$32,3))</f>
        <v/>
      </c>
      <c r="H15" s="93"/>
      <c r="I15" s="93" t="str">
        <f>IF($E15="","",VLOOKUP($E15,'1Q ELO (3)'!$A$7:$M$32,4))</f>
        <v/>
      </c>
      <c r="J15" s="593"/>
      <c r="K15" s="300"/>
      <c r="L15" s="300"/>
      <c r="M15" s="300"/>
      <c r="N15" s="297"/>
      <c r="O15" s="300"/>
      <c r="P15" s="297"/>
      <c r="Q15" s="118"/>
      <c r="R15" s="119"/>
      <c r="S15" s="56"/>
      <c r="U15" s="63" t="e">
        <f>#REF!</f>
        <v>#REF!</v>
      </c>
    </row>
    <row r="16" spans="1:21" s="5" customFormat="1" ht="9.6" customHeight="1">
      <c r="A16" s="302"/>
      <c r="B16" s="59" t="str">
        <f>IF($E16="","",VLOOKUP($E16,'1Q ELO (3)'!$A$7:$M$32,12))</f>
        <v/>
      </c>
      <c r="C16" s="64"/>
      <c r="D16" s="65"/>
      <c r="E16" s="84"/>
      <c r="F16" s="353"/>
      <c r="G16" s="353"/>
      <c r="H16" s="354"/>
      <c r="I16" s="590"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(3)'!$A$7:$M$32,12))</f>
        <v/>
      </c>
      <c r="C17" s="47" t="str">
        <f>IF($E17="","",VLOOKUP($E17,'1Q ELO (3)'!$A$7:$M$32,13))</f>
        <v/>
      </c>
      <c r="D17" s="293" t="str">
        <f>IF($E17="","",VLOOKUP($E17,'1Q ELO (3)'!$A$7:$M$32,5))</f>
        <v/>
      </c>
      <c r="E17" s="48"/>
      <c r="F17" s="77" t="str">
        <f>UPPER(IF($E17="","",VLOOKUP($E17,'1Q ELO (3)'!$A$7:$M$32,2)))</f>
        <v/>
      </c>
      <c r="G17" s="77" t="str">
        <f>IF($E17="","",VLOOKUP($E17,'1Q ELO (3)'!$A$7:$M$32,3))</f>
        <v/>
      </c>
      <c r="H17" s="77"/>
      <c r="I17" s="77" t="str">
        <f>IF($E17="","",VLOOKUP($E17,'1Q ELO (3)'!$A$7:$M$32,4))</f>
        <v/>
      </c>
      <c r="J17" s="355"/>
      <c r="K17" s="300"/>
      <c r="L17" s="356"/>
      <c r="M17" s="300"/>
      <c r="N17" s="297"/>
      <c r="O17" s="297"/>
      <c r="P17" s="297"/>
      <c r="Q17" s="118"/>
      <c r="R17" s="119"/>
      <c r="S17" s="56"/>
    </row>
    <row r="18" spans="1:19" s="5" customFormat="1" ht="9.6" customHeight="1">
      <c r="A18" s="302"/>
      <c r="B18" s="59" t="str">
        <f>IF($E18="","",VLOOKUP($E18,'1Q ELO (3)'!$A$7:$M$32,12))</f>
        <v/>
      </c>
      <c r="C18" s="64"/>
      <c r="D18" s="65"/>
      <c r="E18" s="84"/>
      <c r="F18" s="353"/>
      <c r="G18" s="353"/>
      <c r="H18" s="354"/>
      <c r="I18" s="353"/>
      <c r="J18" s="357"/>
      <c r="K18" s="590" t="s">
        <v>173</v>
      </c>
      <c r="L18" s="73"/>
      <c r="M18" s="295" t="str">
        <f>UPPER(IF(OR(L18="a",L18="as"),K16,IF(OR(L18="b",L18="bs"),K20,)))</f>
        <v/>
      </c>
      <c r="N18" s="296"/>
      <c r="O18" s="297"/>
      <c r="P18" s="297"/>
      <c r="Q18" s="118"/>
      <c r="R18" s="119"/>
      <c r="S18" s="56"/>
    </row>
    <row r="19" spans="1:19" s="5" customFormat="1" ht="9.6" customHeight="1">
      <c r="A19" s="302">
        <v>7</v>
      </c>
      <c r="B19" s="47" t="str">
        <f>IF($E19="","",VLOOKUP($E19,'1Q ELO (3)'!$A$7:$M$32,12))</f>
        <v/>
      </c>
      <c r="C19" s="47" t="str">
        <f>IF($E19="","",VLOOKUP($E19,'1Q ELO (3)'!$A$7:$M$32,13))</f>
        <v/>
      </c>
      <c r="D19" s="293" t="str">
        <f>IF($E19="","",VLOOKUP($E19,'1Q ELO (3)'!$A$7:$M$32,5))</f>
        <v/>
      </c>
      <c r="E19" s="48"/>
      <c r="F19" s="77" t="str">
        <f>UPPER(IF($E19="","",VLOOKUP($E19,'1Q ELO (3)'!$A$7:$M$32,2)))</f>
        <v/>
      </c>
      <c r="G19" s="77" t="str">
        <f>IF($E19="","",VLOOKUP($E19,'1Q ELO (3)'!$A$7:$M$32,3))</f>
        <v/>
      </c>
      <c r="H19" s="77"/>
      <c r="I19" s="77" t="str">
        <f>IF($E19="","",VLOOKUP($E19,'1Q ELO (3)'!$A$7:$M$32,4))</f>
        <v/>
      </c>
      <c r="J19" s="351"/>
      <c r="K19" s="300"/>
      <c r="L19" s="358"/>
      <c r="M19" s="300"/>
      <c r="N19" s="297"/>
      <c r="O19" s="297"/>
      <c r="P19" s="297"/>
      <c r="Q19" s="118"/>
      <c r="R19" s="119"/>
      <c r="S19" s="56"/>
    </row>
    <row r="20" spans="1:19" s="5" customFormat="1" ht="9.6" customHeight="1">
      <c r="A20" s="302"/>
      <c r="B20" s="59" t="str">
        <f>IF($E20="","",VLOOKUP($E20,'1Q ELO (3)'!$A$7:$M$32,12))</f>
        <v/>
      </c>
      <c r="C20" s="64"/>
      <c r="D20" s="70"/>
      <c r="E20" s="64"/>
      <c r="F20" s="353"/>
      <c r="G20" s="353"/>
      <c r="H20" s="354"/>
      <c r="I20" s="590" t="s">
        <v>173</v>
      </c>
      <c r="J20" s="301"/>
      <c r="K20" s="295" t="str">
        <f>UPPER(IF(OR(J20="a",J20="as"),F19,IF(OR(J20="b",J20="bs"),F21,)))</f>
        <v/>
      </c>
      <c r="L20" s="359"/>
      <c r="M20" s="300"/>
      <c r="N20" s="297"/>
      <c r="O20" s="297"/>
      <c r="P20" s="297"/>
      <c r="Q20" s="118"/>
      <c r="R20" s="119"/>
      <c r="S20" s="56"/>
    </row>
    <row r="21" spans="1:19" s="5" customFormat="1" ht="9.6" customHeight="1">
      <c r="A21" s="298" t="s">
        <v>157</v>
      </c>
      <c r="B21" s="47" t="str">
        <f>IF($E21="","",VLOOKUP($E21,'1Q ELO (3)'!$A$7:$M$32,12))</f>
        <v/>
      </c>
      <c r="C21" s="47" t="str">
        <f>IF($E21="","",VLOOKUP($E21,'1Q ELO (3)'!$A$7:$M$32,13))</f>
        <v/>
      </c>
      <c r="D21" s="293" t="str">
        <f>IF($E21="","",VLOOKUP($E21,'1Q ELO (3)'!$A$7:$M$32,5))</f>
        <v/>
      </c>
      <c r="E21" s="48"/>
      <c r="F21" s="77" t="str">
        <f>UPPER(IF($E21="","",VLOOKUP($E21,'1Q ELO (3)'!$A$7:$M$32,2)))</f>
        <v/>
      </c>
      <c r="G21" s="77" t="str">
        <f>IF($E21="","",VLOOKUP($E21,'1Q ELO (3)'!$A$7:$M$32,3))</f>
        <v/>
      </c>
      <c r="H21" s="77"/>
      <c r="I21" s="77" t="str">
        <f>IF($E21="","",VLOOKUP($E21,'1Q ELO (3)'!$A$7:$M$32,4))</f>
        <v/>
      </c>
      <c r="J21" s="360"/>
      <c r="K21" s="300"/>
      <c r="L21" s="300"/>
      <c r="M21" s="300"/>
      <c r="N21" s="297"/>
      <c r="O21" s="297"/>
      <c r="P21" s="297"/>
      <c r="Q21" s="118"/>
      <c r="R21" s="119"/>
      <c r="S21" s="56"/>
    </row>
    <row r="22" spans="1:19" s="5" customFormat="1" ht="9.6" customHeight="1">
      <c r="A22" s="302"/>
      <c r="B22" s="59" t="str">
        <f>IF($E22="","",VLOOKUP($E22,'1Q ELO (3)'!$A$7:$M$32,12))</f>
        <v/>
      </c>
      <c r="C22" s="64"/>
      <c r="D22" s="70"/>
      <c r="E22" s="64"/>
      <c r="F22" s="362"/>
      <c r="G22" s="362"/>
      <c r="H22" s="363"/>
      <c r="I22" s="362"/>
      <c r="J22" s="357"/>
      <c r="K22" s="300"/>
      <c r="L22" s="300"/>
      <c r="M22" s="300"/>
      <c r="N22" s="297"/>
      <c r="O22" s="297"/>
      <c r="P22" s="297"/>
      <c r="Q22" s="118"/>
      <c r="R22" s="119"/>
      <c r="S22" s="56"/>
    </row>
    <row r="23" spans="1:19" s="5" customFormat="1" ht="9.6" customHeight="1">
      <c r="A23" s="292">
        <v>9</v>
      </c>
      <c r="B23" s="47" t="str">
        <f>IF($E23="","",VLOOKUP($E23,'1Q ELO (3)'!$A$7:$M$32,12))</f>
        <v/>
      </c>
      <c r="C23" s="47" t="str">
        <f>IF($E23="","",VLOOKUP($E23,'1Q ELO (3)'!$A$7:$M$32,13))</f>
        <v/>
      </c>
      <c r="D23" s="293" t="str">
        <f>IF($E23="","",VLOOKUP($E23,'1Q ELO (3)'!$A$7:$M$32,5))</f>
        <v/>
      </c>
      <c r="E23" s="48"/>
      <c r="F23" s="93" t="str">
        <f>UPPER(IF($E23="","",VLOOKUP($E23,'1Q ELO (3)'!$A$7:$M$32,2)))</f>
        <v/>
      </c>
      <c r="G23" s="93" t="str">
        <f>IF($E23="","",VLOOKUP($E23,'1Q ELO (3)'!$A$7:$M$32,3))</f>
        <v/>
      </c>
      <c r="H23" s="93"/>
      <c r="I23" s="93" t="str">
        <f>IF($E23="","",VLOOKUP($E23,'1Q ELO (3)'!$A$7:$M$32,4))</f>
        <v/>
      </c>
      <c r="J23" s="351"/>
      <c r="K23" s="300"/>
      <c r="L23" s="300"/>
      <c r="M23" s="300"/>
      <c r="N23" s="297"/>
      <c r="O23" s="297"/>
      <c r="P23" s="297"/>
      <c r="Q23" s="118"/>
      <c r="R23" s="119"/>
      <c r="S23" s="56"/>
    </row>
    <row r="24" spans="1:19" s="5" customFormat="1" ht="9.6" customHeight="1">
      <c r="A24" s="302"/>
      <c r="B24" s="589" t="str">
        <f>IF($E24="","",VLOOKUP($E24,'1Q ELO (3)'!$A$7:$M$32,12))</f>
        <v/>
      </c>
      <c r="C24" s="64"/>
      <c r="D24" s="70"/>
      <c r="E24" s="64"/>
      <c r="F24" s="353"/>
      <c r="G24" s="353"/>
      <c r="H24" s="354"/>
      <c r="I24" s="590" t="s">
        <v>173</v>
      </c>
      <c r="J24" s="301"/>
      <c r="K24" s="295" t="str">
        <f>UPPER(IF(OR(J24="a",J24="as"),F23,IF(OR(J24="b",J24="bs"),F25,)))</f>
        <v/>
      </c>
      <c r="L24" s="295"/>
      <c r="M24" s="300"/>
      <c r="N24" s="297"/>
      <c r="O24" s="297"/>
      <c r="P24" s="297"/>
      <c r="Q24" s="118"/>
      <c r="R24" s="119"/>
      <c r="S24" s="56"/>
    </row>
    <row r="25" spans="1:19" s="5" customFormat="1" ht="9.6" customHeight="1">
      <c r="A25" s="302">
        <v>10</v>
      </c>
      <c r="B25" s="47" t="str">
        <f>IF($E25="","",VLOOKUP($E25,'1Q ELO (3)'!$A$7:$M$32,12))</f>
        <v/>
      </c>
      <c r="C25" s="47" t="str">
        <f>IF($E25="","",VLOOKUP($E25,'1Q ELO (3)'!$A$7:$M$32,13))</f>
        <v/>
      </c>
      <c r="D25" s="293" t="str">
        <f>IF($E25="","",VLOOKUP($E25,'1Q ELO (3)'!$A$7:$M$32,5))</f>
        <v/>
      </c>
      <c r="E25" s="48"/>
      <c r="F25" s="77" t="str">
        <f>UPPER(IF($E25="","",VLOOKUP($E25,'1Q ELO (3)'!$A$7:$M$32,2)))</f>
        <v/>
      </c>
      <c r="G25" s="77" t="str">
        <f>IF($E25="","",VLOOKUP($E25,'1Q ELO (3)'!$A$7:$M$32,3))</f>
        <v/>
      </c>
      <c r="H25" s="77"/>
      <c r="I25" s="77" t="str">
        <f>IF($E25="","",VLOOKUP($E25,'1Q ELO (3)'!$A$7:$M$32,4))</f>
        <v/>
      </c>
      <c r="J25" s="355"/>
      <c r="K25" s="300"/>
      <c r="L25" s="356"/>
      <c r="M25" s="300"/>
      <c r="N25" s="297"/>
      <c r="O25" s="297"/>
      <c r="P25" s="297"/>
      <c r="Q25" s="118"/>
      <c r="R25" s="119"/>
      <c r="S25" s="56"/>
    </row>
    <row r="26" spans="1:19" s="5" customFormat="1" ht="9.6" customHeight="1">
      <c r="A26" s="302"/>
      <c r="B26" s="59" t="str">
        <f>IF($E26="","",VLOOKUP($E26,'1Q ELO (3)'!$A$7:$M$32,12))</f>
        <v/>
      </c>
      <c r="C26" s="64"/>
      <c r="D26" s="70"/>
      <c r="E26" s="84"/>
      <c r="F26" s="353"/>
      <c r="G26" s="353"/>
      <c r="H26" s="354"/>
      <c r="I26" s="353"/>
      <c r="J26" s="357"/>
      <c r="K26" s="590" t="s">
        <v>173</v>
      </c>
      <c r="L26" s="73"/>
      <c r="M26" s="295" t="str">
        <f>UPPER(IF(OR(L26="a",L26="as"),K24,IF(OR(L26="b",L26="bs"),K28,)))</f>
        <v/>
      </c>
      <c r="N26" s="296"/>
      <c r="O26" s="297"/>
      <c r="P26" s="297"/>
      <c r="Q26" s="118"/>
      <c r="R26" s="119"/>
      <c r="S26" s="56"/>
    </row>
    <row r="27" spans="1:19" s="5" customFormat="1" ht="9.6" customHeight="1">
      <c r="A27" s="302">
        <v>11</v>
      </c>
      <c r="B27" s="47" t="str">
        <f>IF($E27="","",VLOOKUP($E27,'1Q ELO (3)'!$A$7:$M$32,12))</f>
        <v/>
      </c>
      <c r="C27" s="47" t="str">
        <f>IF($E27="","",VLOOKUP($E27,'1Q ELO (3)'!$A$7:$M$32,13))</f>
        <v/>
      </c>
      <c r="D27" s="293" t="str">
        <f>IF($E27="","",VLOOKUP($E27,'1Q ELO (3)'!$A$7:$M$32,5))</f>
        <v/>
      </c>
      <c r="E27" s="48"/>
      <c r="F27" s="77" t="str">
        <f>UPPER(IF($E27="","",VLOOKUP($E27,'1Q ELO (3)'!$A$7:$M$32,2)))</f>
        <v/>
      </c>
      <c r="G27" s="77" t="str">
        <f>IF($E27="","",VLOOKUP($E27,'1Q ELO (3)'!$A$7:$M$32,3))</f>
        <v/>
      </c>
      <c r="H27" s="77"/>
      <c r="I27" s="77" t="str">
        <f>IF($E27="","",VLOOKUP($E27,'1Q ELO (3)'!$A$7:$M$32,4))</f>
        <v/>
      </c>
      <c r="J27" s="351"/>
      <c r="K27" s="300"/>
      <c r="L27" s="358"/>
      <c r="M27" s="300"/>
      <c r="N27" s="297"/>
      <c r="O27" s="297"/>
      <c r="P27" s="297"/>
      <c r="Q27" s="118"/>
      <c r="R27" s="119"/>
      <c r="S27" s="56"/>
    </row>
    <row r="28" spans="1:19" s="5" customFormat="1" ht="9.6" customHeight="1">
      <c r="A28" s="309"/>
      <c r="B28" s="59" t="str">
        <f>IF($E28="","",VLOOKUP($E28,'1Q ELO (3)'!$A$7:$M$32,12))</f>
        <v/>
      </c>
      <c r="C28" s="64"/>
      <c r="D28" s="70"/>
      <c r="E28" s="84"/>
      <c r="F28" s="353"/>
      <c r="G28" s="353"/>
      <c r="H28" s="354"/>
      <c r="I28" s="590" t="s">
        <v>173</v>
      </c>
      <c r="J28" s="301"/>
      <c r="K28" s="295" t="str">
        <f>UPPER(IF(OR(J28="a",J28="as"),F27,IF(OR(J28="b",J28="bs"),F29,)))</f>
        <v/>
      </c>
      <c r="L28" s="359"/>
      <c r="M28" s="300"/>
      <c r="N28" s="297"/>
      <c r="O28" s="297"/>
      <c r="P28" s="297"/>
      <c r="Q28" s="118"/>
      <c r="R28" s="119"/>
      <c r="S28" s="56"/>
    </row>
    <row r="29" spans="1:19" s="5" customFormat="1" ht="9.6" customHeight="1">
      <c r="A29" s="302">
        <v>12</v>
      </c>
      <c r="B29" s="47" t="str">
        <f>IF($E29="","",VLOOKUP($E29,'1Q ELO (3)'!$A$7:$M$32,12))</f>
        <v/>
      </c>
      <c r="C29" s="47" t="str">
        <f>IF($E29="","",VLOOKUP($E29,'1Q ELO (3)'!$A$7:$M$32,13))</f>
        <v/>
      </c>
      <c r="D29" s="293" t="str">
        <f>IF($E29="","",VLOOKUP($E29,'1Q ELO (3)'!$A$7:$M$32,5))</f>
        <v/>
      </c>
      <c r="E29" s="48"/>
      <c r="F29" s="77" t="str">
        <f>UPPER(IF($E29="","",VLOOKUP($E29,'1Q ELO (3)'!$A$7:$M$32,2)))</f>
        <v/>
      </c>
      <c r="G29" s="77" t="str">
        <f>IF($E29="","",VLOOKUP($E29,'1Q ELO (3)'!$A$7:$M$32,3))</f>
        <v/>
      </c>
      <c r="H29" s="77"/>
      <c r="I29" s="77" t="str">
        <f>IF($E29="","",VLOOKUP($E29,'1Q ELO (3)'!$A$7:$M$32,4))</f>
        <v/>
      </c>
      <c r="J29" s="360"/>
      <c r="K29" s="300"/>
      <c r="L29" s="300"/>
      <c r="M29" s="300"/>
      <c r="N29" s="297"/>
      <c r="O29" s="297"/>
      <c r="P29" s="297"/>
      <c r="Q29" s="118"/>
      <c r="R29" s="119"/>
      <c r="S29" s="56"/>
    </row>
    <row r="30" spans="1:19" s="5" customFormat="1" ht="9.6" customHeight="1">
      <c r="A30" s="302"/>
      <c r="B30" s="59" t="str">
        <f>IF($E30="","",VLOOKUP($E30,'1Q ELO (3)'!$A$7:$M$32,12))</f>
        <v/>
      </c>
      <c r="C30" s="64"/>
      <c r="D30" s="70"/>
      <c r="E30" s="84"/>
      <c r="F30" s="353"/>
      <c r="G30" s="353"/>
      <c r="H30" s="354"/>
      <c r="I30" s="353"/>
      <c r="J30" s="357"/>
      <c r="K30" s="300"/>
      <c r="L30" s="300"/>
      <c r="M30" s="87"/>
      <c r="N30" s="591"/>
      <c r="O30" s="300"/>
      <c r="P30" s="297"/>
      <c r="Q30" s="118"/>
      <c r="R30" s="119"/>
      <c r="S30" s="56"/>
    </row>
    <row r="31" spans="1:19" s="5" customFormat="1" ht="9.6" customHeight="1">
      <c r="A31" s="309">
        <v>13</v>
      </c>
      <c r="B31" s="47" t="str">
        <f>IF($E31="","",VLOOKUP($E31,'1Q ELO (3)'!$A$7:$M$32,12))</f>
        <v/>
      </c>
      <c r="C31" s="47" t="str">
        <f>IF($E31="","",VLOOKUP($E31,'1Q ELO (3)'!$A$7:$M$32,13))</f>
        <v/>
      </c>
      <c r="D31" s="293" t="str">
        <f>IF($E31="","",VLOOKUP($E31,'1Q ELO (3)'!$A$7:$M$32,5))</f>
        <v/>
      </c>
      <c r="E31" s="592"/>
      <c r="F31" s="93" t="str">
        <f>UPPER(IF($E31="","",VLOOKUP($E31,'1Q ELO (3)'!$A$7:$M$32,2)))</f>
        <v/>
      </c>
      <c r="G31" s="93" t="str">
        <f>IF($E31="","",VLOOKUP($E31,'1Q ELO (3)'!$A$7:$M$32,3))</f>
        <v/>
      </c>
      <c r="H31" s="93"/>
      <c r="I31" s="93" t="str">
        <f>IF($E31="","",VLOOKUP($E31,'1Q ELO (3)'!$A$7:$M$32,4))</f>
        <v/>
      </c>
      <c r="J31" s="361"/>
      <c r="K31" s="300"/>
      <c r="L31" s="300"/>
      <c r="M31" s="300"/>
      <c r="N31" s="297"/>
      <c r="O31" s="300"/>
      <c r="P31" s="297"/>
      <c r="Q31" s="118"/>
      <c r="R31" s="119"/>
      <c r="S31" s="56"/>
    </row>
    <row r="32" spans="1:19" s="5" customFormat="1" ht="9.6" customHeight="1">
      <c r="A32" s="302"/>
      <c r="B32" s="589" t="str">
        <f>IF($E32="","",VLOOKUP($E32,'1Q ELO (3)'!$A$7:$M$32,12))</f>
        <v/>
      </c>
      <c r="C32" s="64"/>
      <c r="D32" s="70"/>
      <c r="E32" s="84"/>
      <c r="F32" s="353"/>
      <c r="G32" s="353"/>
      <c r="H32" s="354"/>
      <c r="I32" s="590" t="s">
        <v>173</v>
      </c>
      <c r="J32" s="301"/>
      <c r="K32" s="295" t="str">
        <f>UPPER(IF(OR(J32="a",J32="as"),F31,IF(OR(J32="b",J32="bs"),F33,)))</f>
        <v/>
      </c>
      <c r="L32" s="295"/>
      <c r="M32" s="300"/>
      <c r="N32" s="297"/>
      <c r="O32" s="297"/>
      <c r="P32" s="297"/>
      <c r="Q32" s="118"/>
      <c r="R32" s="119"/>
      <c r="S32" s="56"/>
    </row>
    <row r="33" spans="1:19" s="5" customFormat="1" ht="9.6" customHeight="1">
      <c r="A33" s="302">
        <v>14</v>
      </c>
      <c r="B33" s="47" t="str">
        <f>IF($E33="","",VLOOKUP($E33,'1Q ELO (3)'!$A$7:$M$32,12))</f>
        <v/>
      </c>
      <c r="C33" s="47" t="str">
        <f>IF($E33="","",VLOOKUP($E33,'1Q ELO (3)'!$A$7:$M$32,13))</f>
        <v/>
      </c>
      <c r="D33" s="293" t="str">
        <f>IF($E33="","",VLOOKUP($E33,'1Q ELO (3)'!$A$7:$M$32,5))</f>
        <v/>
      </c>
      <c r="E33" s="48"/>
      <c r="F33" s="77" t="str">
        <f>UPPER(IF($E33="","",VLOOKUP($E33,'1Q ELO (3)'!$A$7:$M$32,2)))</f>
        <v/>
      </c>
      <c r="G33" s="77" t="str">
        <f>IF($E33="","",VLOOKUP($E33,'1Q ELO (3)'!$A$7:$M$32,3))</f>
        <v/>
      </c>
      <c r="H33" s="77"/>
      <c r="I33" s="77" t="str">
        <f>IF($E33="","",VLOOKUP($E33,'1Q ELO (3)'!$A$7:$M$32,4))</f>
        <v/>
      </c>
      <c r="J33" s="355"/>
      <c r="K33" s="300"/>
      <c r="L33" s="356"/>
      <c r="M33" s="300"/>
      <c r="N33" s="297"/>
      <c r="O33" s="297"/>
      <c r="P33" s="297"/>
      <c r="Q33" s="118"/>
      <c r="R33" s="119"/>
      <c r="S33" s="56"/>
    </row>
    <row r="34" spans="1:19" s="5" customFormat="1" ht="9.6" customHeight="1">
      <c r="A34" s="302"/>
      <c r="B34" s="589" t="str">
        <f>IF($E34="","",VLOOKUP($E34,'1Q ELO (3)'!$A$7:$M$32,12))</f>
        <v/>
      </c>
      <c r="C34" s="64"/>
      <c r="D34" s="70"/>
      <c r="E34" s="84"/>
      <c r="F34" s="353"/>
      <c r="G34" s="353"/>
      <c r="H34" s="354"/>
      <c r="I34" s="353"/>
      <c r="J34" s="357"/>
      <c r="K34" s="590" t="s">
        <v>173</v>
      </c>
      <c r="L34" s="73"/>
      <c r="M34" s="295" t="str">
        <f>UPPER(IF(OR(L34="a",L34="as"),K32,IF(OR(L34="b",L34="bs"),K36,)))</f>
        <v/>
      </c>
      <c r="N34" s="296"/>
      <c r="O34" s="297"/>
      <c r="P34" s="297"/>
      <c r="Q34" s="118"/>
      <c r="R34" s="119"/>
      <c r="S34" s="56"/>
    </row>
    <row r="35" spans="1:19" s="5" customFormat="1" ht="9.6" customHeight="1">
      <c r="A35" s="302">
        <v>15</v>
      </c>
      <c r="B35" s="47" t="str">
        <f>IF($E35="","",VLOOKUP($E35,'1Q ELO (3)'!$A$7:$M$32,12))</f>
        <v/>
      </c>
      <c r="C35" s="47" t="str">
        <f>IF($E35="","",VLOOKUP($E35,'1Q ELO (3)'!$A$7:$M$32,13))</f>
        <v/>
      </c>
      <c r="D35" s="293" t="str">
        <f>IF($E35="","",VLOOKUP($E35,'1Q ELO (3)'!$A$7:$M$32,5))</f>
        <v/>
      </c>
      <c r="E35" s="48"/>
      <c r="F35" s="77" t="str">
        <f>UPPER(IF($E35="","",VLOOKUP($E35,'1Q ELO (3)'!$A$7:$M$32,2)))</f>
        <v/>
      </c>
      <c r="G35" s="77" t="str">
        <f>IF($E35="","",VLOOKUP($E35,'1Q ELO (3)'!$A$7:$M$32,3))</f>
        <v/>
      </c>
      <c r="H35" s="77"/>
      <c r="I35" s="77" t="str">
        <f>IF($E35="","",VLOOKUP($E35,'1Q ELO (3)'!$A$7:$M$32,4))</f>
        <v/>
      </c>
      <c r="J35" s="351"/>
      <c r="K35" s="300"/>
      <c r="L35" s="358"/>
      <c r="M35" s="300"/>
      <c r="N35" s="297"/>
      <c r="O35" s="297"/>
      <c r="P35" s="297"/>
      <c r="Q35" s="118"/>
      <c r="R35" s="119"/>
      <c r="S35" s="56"/>
    </row>
    <row r="36" spans="1:19" s="5" customFormat="1" ht="9.6" customHeight="1">
      <c r="A36" s="302"/>
      <c r="B36" s="589" t="str">
        <f>IF($E36="","",VLOOKUP($E36,'1Q ELO (3)'!$A$7:$M$32,12))</f>
        <v/>
      </c>
      <c r="C36" s="64"/>
      <c r="D36" s="70"/>
      <c r="E36" s="64"/>
      <c r="F36" s="353"/>
      <c r="G36" s="353"/>
      <c r="H36" s="354"/>
      <c r="I36" s="590" t="s">
        <v>173</v>
      </c>
      <c r="J36" s="301"/>
      <c r="K36" s="295" t="str">
        <f>UPPER(IF(OR(J36="a",J36="as"),F35,IF(OR(J36="b",J36="bs"),F37,)))</f>
        <v/>
      </c>
      <c r="L36" s="359"/>
      <c r="M36" s="300"/>
      <c r="N36" s="297"/>
      <c r="O36" s="297"/>
      <c r="P36" s="297"/>
      <c r="Q36" s="118"/>
      <c r="R36" s="119"/>
      <c r="S36" s="56"/>
    </row>
    <row r="37" spans="1:19" s="5" customFormat="1" ht="9.6" customHeight="1">
      <c r="A37" s="298">
        <v>16</v>
      </c>
      <c r="B37" s="47" t="str">
        <f>IF($E37="","",VLOOKUP($E37,'1Q ELO (3)'!$A$7:$M$32,12))</f>
        <v/>
      </c>
      <c r="C37" s="47" t="str">
        <f>IF($E37="","",VLOOKUP($E37,'1Q ELO (3)'!$A$7:$M$32,13))</f>
        <v/>
      </c>
      <c r="D37" s="293" t="str">
        <f>IF($E37="","",VLOOKUP($E37,'1Q ELO (3)'!$A$7:$M$32,5))</f>
        <v/>
      </c>
      <c r="E37" s="48"/>
      <c r="F37" s="77" t="str">
        <f>UPPER(IF($E37="","",VLOOKUP($E37,'1Q ELO (3)'!$A$7:$M$32,2)))</f>
        <v/>
      </c>
      <c r="G37" s="77" t="str">
        <f>IF($E37="","",VLOOKUP($E37,'1Q ELO (3)'!$A$7:$M$32,3))</f>
        <v/>
      </c>
      <c r="H37" s="77"/>
      <c r="I37" s="77" t="str">
        <f>IF($E37="","",VLOOKUP($E37,'1Q ELO (3)'!$A$7:$M$32,4))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6" customFormat="1" ht="10.5" customHeight="1">
      <c r="A39" s="125" t="s">
        <v>112</v>
      </c>
      <c r="B39" s="126"/>
      <c r="C39" s="126"/>
      <c r="D39" s="330"/>
      <c r="E39" s="128" t="s">
        <v>140</v>
      </c>
      <c r="F39" s="129" t="s">
        <v>141</v>
      </c>
      <c r="G39" s="128"/>
      <c r="H39" s="371"/>
      <c r="I39" s="372"/>
      <c r="J39" s="128" t="s">
        <v>140</v>
      </c>
      <c r="K39" s="129" t="s">
        <v>350</v>
      </c>
      <c r="L39" s="131"/>
      <c r="M39" s="129" t="s">
        <v>351</v>
      </c>
      <c r="N39" s="132"/>
      <c r="O39" s="133" t="s">
        <v>379</v>
      </c>
      <c r="P39" s="133"/>
      <c r="Q39" s="134"/>
      <c r="R39" s="135"/>
    </row>
    <row r="40" spans="1:19" s="6" customFormat="1" ht="9" customHeight="1">
      <c r="A40" s="334" t="s">
        <v>145</v>
      </c>
      <c r="B40" s="335"/>
      <c r="C40" s="336"/>
      <c r="D40" s="337"/>
      <c r="E40" s="139">
        <v>1</v>
      </c>
      <c r="F40" s="140" t="str">
        <f>IF(E40&gt;$R$47,,UPPER(VLOOKUP(E40,'1Q ELO (3)'!$A$7:$O$134,2)))</f>
        <v/>
      </c>
      <c r="G40" s="373"/>
      <c r="H40" s="140"/>
      <c r="I40" s="339"/>
      <c r="J40" s="340" t="s">
        <v>146</v>
      </c>
      <c r="K40" s="137"/>
      <c r="L40" s="144"/>
      <c r="M40" s="137"/>
      <c r="N40" s="145"/>
      <c r="O40" s="146" t="s">
        <v>147</v>
      </c>
      <c r="P40" s="147"/>
      <c r="Q40" s="147"/>
      <c r="R40" s="148"/>
    </row>
    <row r="41" spans="1:19" s="6" customFormat="1" ht="9" customHeight="1">
      <c r="A41" s="149" t="s">
        <v>380</v>
      </c>
      <c r="B41" s="150"/>
      <c r="C41" s="341"/>
      <c r="D41" s="151"/>
      <c r="E41" s="139">
        <v>2</v>
      </c>
      <c r="F41" s="140" t="str">
        <f>IF(E41&gt;$R$47,,UPPER(VLOOKUP(E41,'1Q ELO (3)'!$A$7:$O$134,2)))</f>
        <v/>
      </c>
      <c r="G41" s="373"/>
      <c r="H41" s="140"/>
      <c r="I41" s="339"/>
      <c r="J41" s="340" t="s">
        <v>149</v>
      </c>
      <c r="K41" s="137"/>
      <c r="L41" s="144"/>
      <c r="M41" s="137"/>
      <c r="N41" s="145"/>
      <c r="O41" s="342"/>
      <c r="P41" s="152"/>
      <c r="Q41" s="150"/>
      <c r="R41" s="153"/>
    </row>
    <row r="42" spans="1:19" s="6" customFormat="1" ht="9" customHeight="1">
      <c r="A42" s="154"/>
      <c r="B42" s="155"/>
      <c r="C42" s="343"/>
      <c r="D42" s="156"/>
      <c r="E42" s="139">
        <v>3</v>
      </c>
      <c r="F42" s="140" t="str">
        <f>IF(E42&gt;$R$47,,UPPER(VLOOKUP(E42,'1Q ELO (3)'!$A$7:$O$134,2)))</f>
        <v/>
      </c>
      <c r="G42" s="373"/>
      <c r="H42" s="140"/>
      <c r="I42" s="339"/>
      <c r="J42" s="340" t="s">
        <v>150</v>
      </c>
      <c r="K42" s="137"/>
      <c r="L42" s="144"/>
      <c r="M42" s="137"/>
      <c r="N42" s="145"/>
      <c r="O42" s="146" t="s">
        <v>151</v>
      </c>
      <c r="P42" s="147"/>
      <c r="Q42" s="147"/>
      <c r="R42" s="148"/>
    </row>
    <row r="43" spans="1:19" s="6" customFormat="1" ht="9" customHeight="1">
      <c r="A43" s="157"/>
      <c r="B43" s="158"/>
      <c r="C43" s="158"/>
      <c r="D43" s="159"/>
      <c r="E43" s="139">
        <v>4</v>
      </c>
      <c r="F43" s="140" t="str">
        <f>IF(E43&gt;$R$47,,UPPER(VLOOKUP(E43,'1Q ELO (3)'!$A$7:$O$134,2)))</f>
        <v/>
      </c>
      <c r="G43" s="373"/>
      <c r="H43" s="140"/>
      <c r="I43" s="339"/>
      <c r="J43" s="340" t="s">
        <v>152</v>
      </c>
      <c r="K43" s="137"/>
      <c r="L43" s="144"/>
      <c r="M43" s="137"/>
      <c r="N43" s="145"/>
      <c r="O43" s="137"/>
      <c r="P43" s="144"/>
      <c r="Q43" s="137"/>
      <c r="R43" s="145"/>
    </row>
    <row r="44" spans="1:19" s="6" customFormat="1" ht="9" customHeight="1">
      <c r="A44" s="160"/>
      <c r="B44" s="161"/>
      <c r="C44" s="161"/>
      <c r="D44" s="344"/>
      <c r="E44" s="139"/>
      <c r="F44" s="140"/>
      <c r="G44" s="373"/>
      <c r="H44" s="140"/>
      <c r="I44" s="339"/>
      <c r="J44" s="340" t="s">
        <v>153</v>
      </c>
      <c r="K44" s="137"/>
      <c r="L44" s="144"/>
      <c r="M44" s="137"/>
      <c r="N44" s="145"/>
      <c r="O44" s="150"/>
      <c r="P44" s="152"/>
      <c r="Q44" s="150"/>
      <c r="R44" s="153"/>
    </row>
    <row r="45" spans="1:19" s="6" customFormat="1" ht="9" customHeight="1">
      <c r="A45" s="163"/>
      <c r="B45" s="164"/>
      <c r="C45" s="158"/>
      <c r="D45" s="159"/>
      <c r="E45" s="139"/>
      <c r="F45" s="140"/>
      <c r="G45" s="373"/>
      <c r="H45" s="140"/>
      <c r="I45" s="339"/>
      <c r="J45" s="340" t="s">
        <v>154</v>
      </c>
      <c r="K45" s="137"/>
      <c r="L45" s="144"/>
      <c r="M45" s="137"/>
      <c r="N45" s="145"/>
      <c r="O45" s="146" t="s">
        <v>155</v>
      </c>
      <c r="P45" s="147"/>
      <c r="Q45" s="147"/>
      <c r="R45" s="148"/>
    </row>
    <row r="46" spans="1:19" s="6" customFormat="1" ht="9" customHeight="1">
      <c r="A46" s="163"/>
      <c r="B46" s="164"/>
      <c r="C46" s="36"/>
      <c r="D46" s="165"/>
      <c r="E46" s="139"/>
      <c r="F46" s="140"/>
      <c r="G46" s="373"/>
      <c r="H46" s="140"/>
      <c r="I46" s="339"/>
      <c r="J46" s="340" t="s">
        <v>156</v>
      </c>
      <c r="K46" s="137"/>
      <c r="L46" s="144"/>
      <c r="M46" s="137"/>
      <c r="N46" s="145"/>
      <c r="O46" s="137"/>
      <c r="P46" s="144"/>
      <c r="Q46" s="137"/>
      <c r="R46" s="145"/>
    </row>
    <row r="47" spans="1:19" s="6" customFormat="1" ht="9" customHeight="1">
      <c r="A47" s="166"/>
      <c r="B47" s="167"/>
      <c r="C47" s="200"/>
      <c r="D47" s="168"/>
      <c r="E47" s="169"/>
      <c r="F47" s="171"/>
      <c r="G47" s="374"/>
      <c r="H47" s="171"/>
      <c r="I47" s="346"/>
      <c r="J47" s="347" t="s">
        <v>157</v>
      </c>
      <c r="K47" s="150"/>
      <c r="L47" s="152"/>
      <c r="M47" s="150"/>
      <c r="N47" s="153"/>
      <c r="O47" s="150">
        <f>R4</f>
        <v>0</v>
      </c>
      <c r="P47" s="152"/>
      <c r="Q47" s="150"/>
      <c r="R47" s="348">
        <f>MIN(4,'1Q ELO (3)'!O5)</f>
        <v>4</v>
      </c>
    </row>
  </sheetData>
  <mergeCells count="1">
    <mergeCell ref="A4:C4"/>
  </mergeCells>
  <dataValidations count="1">
    <dataValidation type="list" allowBlank="1" showInputMessage="1" sqref="I8 K10 I12 M14 I16 K18 I20 I24 K26 I28 M30 I32 K34 I36" xr:uid="{00000000-0002-0000-2D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710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8710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7">
    <tabColor indexed="42"/>
  </sheetPr>
  <dimension ref="A1:Q156"/>
  <sheetViews>
    <sheetView showGridLines="0" showZeros="0" workbookViewId="0">
      <pane ySplit="6" topLeftCell="A7" activePane="bottomLeft" state="frozen"/>
      <selection pane="bottomLeft" activeCell="D27" sqref="D27"/>
    </sheetView>
  </sheetViews>
  <sheetFormatPr defaultColWidth="9" defaultRowHeight="13.2"/>
  <cols>
    <col min="1" max="1" width="3.88671875" customWidth="1"/>
    <col min="2" max="2" width="16.5546875" customWidth="1"/>
    <col min="3" max="3" width="14" customWidth="1"/>
    <col min="4" max="4" width="13.88671875" style="205" customWidth="1"/>
    <col min="5" max="5" width="12.109375" style="528" customWidth="1"/>
    <col min="6" max="6" width="6.109375" style="206" hidden="1" customWidth="1"/>
    <col min="7" max="7" width="29.88671875" style="206" customWidth="1"/>
    <col min="8" max="8" width="7.6640625" style="205" customWidth="1"/>
    <col min="9" max="13" width="7.44140625" style="205" hidden="1" customWidth="1"/>
    <col min="14" max="15" width="7.44140625" style="205" customWidth="1"/>
    <col min="16" max="16" width="7.44140625" style="205" hidden="1" customWidth="1"/>
    <col min="17" max="17" width="7.44140625" style="205" customWidth="1"/>
  </cols>
  <sheetData>
    <row r="1" spans="1:17" ht="24.6">
      <c r="A1" s="529" t="str">
        <f>Altalanos!$A$6</f>
        <v>Bács-Kiskun megyei Tenisz Diákolimpia</v>
      </c>
      <c r="B1" s="9"/>
      <c r="C1" s="9"/>
      <c r="D1" s="12"/>
      <c r="E1" s="209" t="s">
        <v>97</v>
      </c>
      <c r="F1" s="269"/>
      <c r="G1" s="530"/>
      <c r="H1" s="207"/>
      <c r="I1" s="207"/>
      <c r="J1" s="531"/>
      <c r="K1" s="531"/>
      <c r="L1" s="531"/>
      <c r="M1" s="531"/>
      <c r="N1" s="531"/>
      <c r="O1" s="531"/>
      <c r="P1" s="531"/>
      <c r="Q1" s="532"/>
    </row>
    <row r="2" spans="1:17">
      <c r="B2" s="17" t="s">
        <v>99</v>
      </c>
      <c r="C2" s="628">
        <f>Altalanos!$C$8</f>
        <v>0</v>
      </c>
      <c r="D2" s="269"/>
      <c r="E2" s="209" t="s">
        <v>366</v>
      </c>
      <c r="F2" s="214"/>
      <c r="G2" s="214"/>
      <c r="H2" s="533"/>
      <c r="I2" s="533"/>
      <c r="J2" s="207"/>
      <c r="K2" s="207"/>
      <c r="L2" s="207"/>
      <c r="M2" s="207"/>
      <c r="N2" s="216"/>
      <c r="O2" s="214"/>
      <c r="P2" s="214"/>
      <c r="Q2" s="216"/>
    </row>
    <row r="3" spans="1:17" s="5" customFormat="1">
      <c r="A3" s="534" t="s">
        <v>385</v>
      </c>
      <c r="B3" s="535"/>
      <c r="C3" s="535"/>
      <c r="D3" s="535"/>
      <c r="E3" s="535"/>
      <c r="F3" s="535"/>
      <c r="G3" s="535"/>
      <c r="H3" s="535"/>
      <c r="I3" s="536"/>
      <c r="J3" s="537"/>
      <c r="K3" s="538"/>
      <c r="L3" s="538"/>
      <c r="M3" s="538"/>
      <c r="N3" s="539" t="s">
        <v>155</v>
      </c>
      <c r="O3" s="540"/>
      <c r="P3" s="226"/>
      <c r="Q3" s="541"/>
    </row>
    <row r="4" spans="1:17" s="5" customFormat="1">
      <c r="A4" s="23" t="s">
        <v>101</v>
      </c>
      <c r="B4" s="23"/>
      <c r="C4" s="228" t="s">
        <v>11</v>
      </c>
      <c r="D4" s="23" t="s">
        <v>102</v>
      </c>
      <c r="E4" s="25"/>
      <c r="G4" s="542"/>
      <c r="H4" s="543" t="s">
        <v>103</v>
      </c>
      <c r="I4" s="544"/>
      <c r="J4" s="545"/>
      <c r="K4" s="546"/>
      <c r="L4" s="546"/>
      <c r="M4" s="546"/>
      <c r="N4" s="545"/>
      <c r="O4" s="547"/>
      <c r="P4" s="547"/>
      <c r="Q4" s="232"/>
    </row>
    <row r="5" spans="1:17" s="5" customFormat="1">
      <c r="A5" s="27" t="str">
        <f>Altalanos!$A$10</f>
        <v>2026.05.12</v>
      </c>
      <c r="B5" s="27"/>
      <c r="C5" s="548" t="str">
        <f>Altalanos!$C$10</f>
        <v>Baja</v>
      </c>
      <c r="D5" s="233" t="str">
        <f>Altalanos!$D$10</f>
        <v/>
      </c>
      <c r="E5" s="233"/>
      <c r="F5" s="233"/>
      <c r="G5" s="233"/>
      <c r="H5" s="549">
        <f>Altalanos!$E$10</f>
        <v>0</v>
      </c>
      <c r="I5" s="550"/>
      <c r="J5" s="234"/>
      <c r="K5" s="35"/>
      <c r="L5" s="35"/>
      <c r="M5" s="35"/>
      <c r="N5" s="234"/>
      <c r="O5" s="233"/>
      <c r="P5" s="233"/>
      <c r="Q5" s="551"/>
    </row>
    <row r="6" spans="1:17" ht="30" customHeight="1">
      <c r="A6" s="552" t="s">
        <v>367</v>
      </c>
      <c r="B6" s="239" t="s">
        <v>167</v>
      </c>
      <c r="C6" s="239" t="s">
        <v>114</v>
      </c>
      <c r="D6" s="239" t="s">
        <v>115</v>
      </c>
      <c r="E6" s="242" t="s">
        <v>339</v>
      </c>
      <c r="F6" s="242" t="s">
        <v>386</v>
      </c>
      <c r="G6" s="242" t="s">
        <v>341</v>
      </c>
      <c r="H6" s="553" t="s">
        <v>368</v>
      </c>
      <c r="I6" s="554"/>
      <c r="J6" s="555" t="s">
        <v>369</v>
      </c>
      <c r="K6" s="556" t="s">
        <v>370</v>
      </c>
      <c r="L6" s="557" t="s">
        <v>371</v>
      </c>
      <c r="M6" s="558" t="s">
        <v>372</v>
      </c>
      <c r="N6" s="559" t="s">
        <v>387</v>
      </c>
      <c r="O6" s="560" t="s">
        <v>374</v>
      </c>
      <c r="P6" s="561" t="s">
        <v>375</v>
      </c>
      <c r="Q6" s="242" t="s">
        <v>345</v>
      </c>
    </row>
    <row r="7" spans="1:17" s="203" customFormat="1" ht="18.899999999999999" customHeight="1">
      <c r="A7" s="562">
        <v>1</v>
      </c>
      <c r="B7" s="246"/>
      <c r="C7" s="246"/>
      <c r="D7" s="247"/>
      <c r="E7" s="563"/>
      <c r="F7" s="564"/>
      <c r="G7" s="565"/>
      <c r="H7" s="247"/>
      <c r="I7" s="247"/>
      <c r="J7" s="566"/>
      <c r="K7" s="567"/>
      <c r="L7" s="568"/>
      <c r="M7" s="567"/>
      <c r="N7" s="569"/>
      <c r="O7" s="247"/>
      <c r="P7" s="570"/>
      <c r="Q7" s="252"/>
    </row>
    <row r="8" spans="1:17" s="203" customFormat="1" ht="18.899999999999999" customHeight="1">
      <c r="A8" s="562">
        <v>2</v>
      </c>
      <c r="B8" s="246"/>
      <c r="C8" s="246"/>
      <c r="D8" s="247"/>
      <c r="E8" s="563"/>
      <c r="F8" s="571"/>
      <c r="G8" s="572"/>
      <c r="H8" s="247"/>
      <c r="I8" s="247"/>
      <c r="J8" s="566"/>
      <c r="K8" s="567"/>
      <c r="L8" s="568"/>
      <c r="M8" s="567"/>
      <c r="N8" s="569"/>
      <c r="O8" s="247"/>
      <c r="P8" s="570"/>
      <c r="Q8" s="252"/>
    </row>
    <row r="9" spans="1:17" s="203" customFormat="1" ht="18.899999999999999" customHeight="1">
      <c r="A9" s="562">
        <v>3</v>
      </c>
      <c r="B9" s="246"/>
      <c r="C9" s="246"/>
      <c r="D9" s="247"/>
      <c r="E9" s="563"/>
      <c r="F9" s="571"/>
      <c r="G9" s="572"/>
      <c r="H9" s="247"/>
      <c r="I9" s="247"/>
      <c r="J9" s="566"/>
      <c r="K9" s="567"/>
      <c r="L9" s="568"/>
      <c r="M9" s="567"/>
      <c r="N9" s="569"/>
      <c r="O9" s="247"/>
      <c r="P9" s="573"/>
      <c r="Q9" s="574"/>
    </row>
    <row r="10" spans="1:17" s="203" customFormat="1" ht="18.899999999999999" customHeight="1">
      <c r="A10" s="562">
        <v>4</v>
      </c>
      <c r="B10" s="246"/>
      <c r="C10" s="246"/>
      <c r="D10" s="247"/>
      <c r="E10" s="563"/>
      <c r="F10" s="571"/>
      <c r="G10" s="572"/>
      <c r="H10" s="247"/>
      <c r="I10" s="247"/>
      <c r="J10" s="566"/>
      <c r="K10" s="567"/>
      <c r="L10" s="568"/>
      <c r="M10" s="567"/>
      <c r="N10" s="569"/>
      <c r="O10" s="247"/>
      <c r="P10" s="575"/>
      <c r="Q10" s="576"/>
    </row>
    <row r="11" spans="1:17" s="203" customFormat="1" ht="18.899999999999999" customHeight="1">
      <c r="A11" s="562">
        <v>5</v>
      </c>
      <c r="B11" s="246"/>
      <c r="C11" s="246"/>
      <c r="D11" s="247"/>
      <c r="E11" s="563"/>
      <c r="F11" s="571"/>
      <c r="G11" s="572"/>
      <c r="H11" s="247"/>
      <c r="I11" s="247"/>
      <c r="J11" s="566"/>
      <c r="K11" s="567"/>
      <c r="L11" s="568"/>
      <c r="M11" s="567"/>
      <c r="N11" s="569"/>
      <c r="O11" s="247"/>
      <c r="P11" s="575"/>
      <c r="Q11" s="576"/>
    </row>
    <row r="12" spans="1:17" s="203" customFormat="1" ht="18.899999999999999" customHeight="1">
      <c r="A12" s="562">
        <v>6</v>
      </c>
      <c r="B12" s="246"/>
      <c r="C12" s="246"/>
      <c r="D12" s="247"/>
      <c r="E12" s="563"/>
      <c r="F12" s="571"/>
      <c r="G12" s="572"/>
      <c r="H12" s="247"/>
      <c r="I12" s="247"/>
      <c r="J12" s="566"/>
      <c r="K12" s="567"/>
      <c r="L12" s="568"/>
      <c r="M12" s="567"/>
      <c r="N12" s="569"/>
      <c r="O12" s="247"/>
      <c r="P12" s="575"/>
      <c r="Q12" s="576"/>
    </row>
    <row r="13" spans="1:17" s="203" customFormat="1" ht="18.899999999999999" customHeight="1">
      <c r="A13" s="562">
        <v>7</v>
      </c>
      <c r="B13" s="246"/>
      <c r="C13" s="246"/>
      <c r="D13" s="247"/>
      <c r="E13" s="563"/>
      <c r="F13" s="571"/>
      <c r="G13" s="572"/>
      <c r="H13" s="247"/>
      <c r="I13" s="247"/>
      <c r="J13" s="566"/>
      <c r="K13" s="567"/>
      <c r="L13" s="568"/>
      <c r="M13" s="567"/>
      <c r="N13" s="569"/>
      <c r="O13" s="247"/>
      <c r="P13" s="575"/>
      <c r="Q13" s="576"/>
    </row>
    <row r="14" spans="1:17" s="203" customFormat="1" ht="18.899999999999999" customHeight="1">
      <c r="A14" s="562">
        <v>8</v>
      </c>
      <c r="B14" s="246"/>
      <c r="C14" s="246"/>
      <c r="D14" s="247"/>
      <c r="E14" s="563"/>
      <c r="F14" s="571"/>
      <c r="G14" s="572"/>
      <c r="H14" s="247"/>
      <c r="I14" s="247"/>
      <c r="J14" s="566"/>
      <c r="K14" s="567"/>
      <c r="L14" s="568"/>
      <c r="M14" s="567"/>
      <c r="N14" s="569"/>
      <c r="O14" s="247"/>
      <c r="P14" s="575"/>
      <c r="Q14" s="576"/>
    </row>
    <row r="15" spans="1:17" s="203" customFormat="1" ht="18.899999999999999" customHeight="1">
      <c r="A15" s="562">
        <v>9</v>
      </c>
      <c r="B15" s="246"/>
      <c r="C15" s="246"/>
      <c r="D15" s="247"/>
      <c r="E15" s="563"/>
      <c r="F15" s="252"/>
      <c r="G15" s="252"/>
      <c r="H15" s="247"/>
      <c r="I15" s="247"/>
      <c r="J15" s="566"/>
      <c r="K15" s="567"/>
      <c r="L15" s="568"/>
      <c r="M15" s="577"/>
      <c r="N15" s="569"/>
      <c r="O15" s="247"/>
      <c r="P15" s="252"/>
      <c r="Q15" s="252"/>
    </row>
    <row r="16" spans="1:17" s="203" customFormat="1" ht="18.899999999999999" customHeight="1">
      <c r="A16" s="562">
        <v>10</v>
      </c>
      <c r="B16" s="578"/>
      <c r="C16" s="246"/>
      <c r="D16" s="247"/>
      <c r="E16" s="563"/>
      <c r="F16" s="252"/>
      <c r="G16" s="252"/>
      <c r="H16" s="247"/>
      <c r="I16" s="247"/>
      <c r="J16" s="566"/>
      <c r="K16" s="567"/>
      <c r="L16" s="568"/>
      <c r="M16" s="577"/>
      <c r="N16" s="569"/>
      <c r="O16" s="247"/>
      <c r="P16" s="570"/>
      <c r="Q16" s="252"/>
    </row>
    <row r="17" spans="1:17" s="203" customFormat="1" ht="18.899999999999999" customHeight="1">
      <c r="A17" s="562">
        <v>11</v>
      </c>
      <c r="B17" s="246"/>
      <c r="C17" s="246"/>
      <c r="D17" s="247"/>
      <c r="E17" s="563"/>
      <c r="F17" s="252"/>
      <c r="G17" s="252"/>
      <c r="H17" s="247"/>
      <c r="I17" s="247"/>
      <c r="J17" s="566"/>
      <c r="K17" s="567"/>
      <c r="L17" s="568"/>
      <c r="M17" s="577"/>
      <c r="N17" s="569"/>
      <c r="O17" s="247"/>
      <c r="P17" s="570"/>
      <c r="Q17" s="252"/>
    </row>
    <row r="18" spans="1:17" s="203" customFormat="1" ht="18.899999999999999" customHeight="1">
      <c r="A18" s="562">
        <v>12</v>
      </c>
      <c r="B18" s="246"/>
      <c r="C18" s="246"/>
      <c r="D18" s="247"/>
      <c r="E18" s="563"/>
      <c r="F18" s="252"/>
      <c r="G18" s="252"/>
      <c r="H18" s="247"/>
      <c r="I18" s="247"/>
      <c r="J18" s="566"/>
      <c r="K18" s="567"/>
      <c r="L18" s="568"/>
      <c r="M18" s="577"/>
      <c r="N18" s="569"/>
      <c r="O18" s="247"/>
      <c r="P18" s="570"/>
      <c r="Q18" s="252"/>
    </row>
    <row r="19" spans="1:17" s="203" customFormat="1" ht="18.899999999999999" customHeight="1">
      <c r="A19" s="562">
        <v>13</v>
      </c>
      <c r="B19" s="246"/>
      <c r="C19" s="246"/>
      <c r="D19" s="247"/>
      <c r="E19" s="563"/>
      <c r="F19" s="252"/>
      <c r="G19" s="252"/>
      <c r="H19" s="247"/>
      <c r="I19" s="247"/>
      <c r="J19" s="566"/>
      <c r="K19" s="567"/>
      <c r="L19" s="568"/>
      <c r="M19" s="577"/>
      <c r="N19" s="569"/>
      <c r="O19" s="247"/>
      <c r="P19" s="570"/>
      <c r="Q19" s="252"/>
    </row>
    <row r="20" spans="1:17" s="203" customFormat="1" ht="18.899999999999999" customHeight="1">
      <c r="A20" s="562">
        <v>14</v>
      </c>
      <c r="B20" s="246"/>
      <c r="C20" s="246"/>
      <c r="D20" s="247"/>
      <c r="E20" s="563"/>
      <c r="F20" s="252"/>
      <c r="G20" s="252"/>
      <c r="H20" s="247"/>
      <c r="I20" s="247"/>
      <c r="J20" s="566"/>
      <c r="K20" s="567"/>
      <c r="L20" s="568"/>
      <c r="M20" s="577"/>
      <c r="N20" s="569"/>
      <c r="O20" s="247"/>
      <c r="P20" s="570"/>
      <c r="Q20" s="252"/>
    </row>
    <row r="21" spans="1:17" s="203" customFormat="1" ht="18.899999999999999" customHeight="1">
      <c r="A21" s="562">
        <v>15</v>
      </c>
      <c r="B21" s="246"/>
      <c r="C21" s="246"/>
      <c r="D21" s="247"/>
      <c r="E21" s="563"/>
      <c r="F21" s="252"/>
      <c r="G21" s="252"/>
      <c r="H21" s="247"/>
      <c r="I21" s="247"/>
      <c r="J21" s="566"/>
      <c r="K21" s="567"/>
      <c r="L21" s="568"/>
      <c r="M21" s="577"/>
      <c r="N21" s="569"/>
      <c r="O21" s="247"/>
      <c r="P21" s="570"/>
      <c r="Q21" s="252"/>
    </row>
    <row r="22" spans="1:17" s="203" customFormat="1" ht="18.899999999999999" customHeight="1">
      <c r="A22" s="562">
        <v>16</v>
      </c>
      <c r="B22" s="246"/>
      <c r="C22" s="246"/>
      <c r="D22" s="247"/>
      <c r="E22" s="563"/>
      <c r="F22" s="252"/>
      <c r="G22" s="252"/>
      <c r="H22" s="247"/>
      <c r="I22" s="247"/>
      <c r="J22" s="566"/>
      <c r="K22" s="567"/>
      <c r="L22" s="568"/>
      <c r="M22" s="577"/>
      <c r="N22" s="569"/>
      <c r="O22" s="247"/>
      <c r="P22" s="570"/>
      <c r="Q22" s="252"/>
    </row>
    <row r="23" spans="1:17" s="203" customFormat="1" ht="18.899999999999999" customHeight="1">
      <c r="A23" s="562">
        <v>17</v>
      </c>
      <c r="B23" s="246"/>
      <c r="C23" s="246"/>
      <c r="D23" s="247"/>
      <c r="E23" s="563"/>
      <c r="F23" s="252"/>
      <c r="G23" s="252"/>
      <c r="H23" s="247"/>
      <c r="I23" s="247"/>
      <c r="J23" s="566"/>
      <c r="K23" s="567"/>
      <c r="L23" s="568"/>
      <c r="M23" s="577"/>
      <c r="N23" s="569"/>
      <c r="O23" s="247"/>
      <c r="P23" s="570"/>
      <c r="Q23" s="252"/>
    </row>
    <row r="24" spans="1:17" s="203" customFormat="1" ht="18.899999999999999" customHeight="1">
      <c r="A24" s="562">
        <v>18</v>
      </c>
      <c r="B24" s="246"/>
      <c r="C24" s="246"/>
      <c r="D24" s="247"/>
      <c r="E24" s="563"/>
      <c r="F24" s="252"/>
      <c r="G24" s="252"/>
      <c r="H24" s="247"/>
      <c r="I24" s="247"/>
      <c r="J24" s="566"/>
      <c r="K24" s="567"/>
      <c r="L24" s="568"/>
      <c r="M24" s="577"/>
      <c r="N24" s="569"/>
      <c r="O24" s="247"/>
      <c r="P24" s="570"/>
      <c r="Q24" s="252"/>
    </row>
    <row r="25" spans="1:17" s="203" customFormat="1" ht="18.899999999999999" customHeight="1">
      <c r="A25" s="562">
        <v>19</v>
      </c>
      <c r="B25" s="246"/>
      <c r="C25" s="246"/>
      <c r="D25" s="247"/>
      <c r="E25" s="563"/>
      <c r="F25" s="252"/>
      <c r="G25" s="252"/>
      <c r="H25" s="247"/>
      <c r="I25" s="247"/>
      <c r="J25" s="566"/>
      <c r="K25" s="567"/>
      <c r="L25" s="568"/>
      <c r="M25" s="577"/>
      <c r="N25" s="569"/>
      <c r="O25" s="247"/>
      <c r="P25" s="570"/>
      <c r="Q25" s="252"/>
    </row>
    <row r="26" spans="1:17" s="203" customFormat="1" ht="18.899999999999999" customHeight="1">
      <c r="A26" s="562">
        <v>20</v>
      </c>
      <c r="B26" s="246"/>
      <c r="C26" s="246"/>
      <c r="D26" s="247"/>
      <c r="E26" s="563"/>
      <c r="F26" s="252"/>
      <c r="G26" s="252"/>
      <c r="H26" s="247"/>
      <c r="I26" s="247"/>
      <c r="J26" s="566"/>
      <c r="K26" s="567"/>
      <c r="L26" s="568"/>
      <c r="M26" s="577"/>
      <c r="N26" s="569"/>
      <c r="O26" s="247"/>
      <c r="P26" s="570"/>
      <c r="Q26" s="252"/>
    </row>
    <row r="27" spans="1:17" s="203" customFormat="1" ht="18.899999999999999" customHeight="1">
      <c r="A27" s="562">
        <v>21</v>
      </c>
      <c r="B27" s="246"/>
      <c r="C27" s="246"/>
      <c r="D27" s="247"/>
      <c r="E27" s="563"/>
      <c r="F27" s="252"/>
      <c r="G27" s="252"/>
      <c r="H27" s="247"/>
      <c r="I27" s="247"/>
      <c r="J27" s="566"/>
      <c r="K27" s="567"/>
      <c r="L27" s="568"/>
      <c r="M27" s="577"/>
      <c r="N27" s="569"/>
      <c r="O27" s="247"/>
      <c r="P27" s="570"/>
      <c r="Q27" s="252"/>
    </row>
    <row r="28" spans="1:17" s="203" customFormat="1" ht="18.899999999999999" customHeight="1">
      <c r="A28" s="562">
        <v>22</v>
      </c>
      <c r="B28" s="246"/>
      <c r="C28" s="246"/>
      <c r="D28" s="247"/>
      <c r="E28" s="579"/>
      <c r="F28" s="580"/>
      <c r="G28" s="574"/>
      <c r="H28" s="247"/>
      <c r="I28" s="247"/>
      <c r="J28" s="566"/>
      <c r="K28" s="567"/>
      <c r="L28" s="568"/>
      <c r="M28" s="577"/>
      <c r="N28" s="569"/>
      <c r="O28" s="247"/>
      <c r="P28" s="570"/>
      <c r="Q28" s="252"/>
    </row>
    <row r="29" spans="1:17" s="203" customFormat="1" ht="18.899999999999999" customHeight="1">
      <c r="A29" s="562">
        <v>23</v>
      </c>
      <c r="B29" s="246"/>
      <c r="C29" s="246"/>
      <c r="D29" s="247"/>
      <c r="E29" s="563"/>
      <c r="F29" s="252"/>
      <c r="G29" s="252"/>
      <c r="H29" s="247"/>
      <c r="I29" s="247"/>
      <c r="J29" s="566"/>
      <c r="K29" s="567"/>
      <c r="L29" s="568"/>
      <c r="M29" s="577"/>
      <c r="N29" s="569"/>
      <c r="O29" s="247"/>
      <c r="P29" s="570"/>
      <c r="Q29" s="252"/>
    </row>
    <row r="30" spans="1:17" s="203" customFormat="1" ht="18.899999999999999" customHeight="1">
      <c r="A30" s="562">
        <v>24</v>
      </c>
      <c r="B30" s="246"/>
      <c r="C30" s="246"/>
      <c r="D30" s="247"/>
      <c r="E30" s="563"/>
      <c r="F30" s="252"/>
      <c r="G30" s="252"/>
      <c r="H30" s="247"/>
      <c r="I30" s="247"/>
      <c r="J30" s="566"/>
      <c r="K30" s="567"/>
      <c r="L30" s="568"/>
      <c r="M30" s="577"/>
      <c r="N30" s="569"/>
      <c r="O30" s="247"/>
      <c r="P30" s="570"/>
      <c r="Q30" s="252"/>
    </row>
    <row r="31" spans="1:17" s="203" customFormat="1" ht="18.899999999999999" customHeight="1">
      <c r="A31" s="562">
        <v>25</v>
      </c>
      <c r="B31" s="246"/>
      <c r="C31" s="246"/>
      <c r="D31" s="247"/>
      <c r="E31" s="563"/>
      <c r="F31" s="252"/>
      <c r="G31" s="252"/>
      <c r="H31" s="247"/>
      <c r="I31" s="247"/>
      <c r="J31" s="566"/>
      <c r="K31" s="567"/>
      <c r="L31" s="568"/>
      <c r="M31" s="577"/>
      <c r="N31" s="569"/>
      <c r="O31" s="247"/>
      <c r="P31" s="570"/>
      <c r="Q31" s="252"/>
    </row>
    <row r="32" spans="1:17" s="203" customFormat="1" ht="18.899999999999999" customHeight="1">
      <c r="A32" s="562">
        <v>26</v>
      </c>
      <c r="B32" s="246"/>
      <c r="C32" s="246"/>
      <c r="D32" s="247"/>
      <c r="E32" s="581"/>
      <c r="F32" s="252"/>
      <c r="G32" s="252"/>
      <c r="H32" s="247"/>
      <c r="I32" s="247"/>
      <c r="J32" s="566"/>
      <c r="K32" s="567"/>
      <c r="L32" s="568"/>
      <c r="M32" s="577"/>
      <c r="N32" s="569"/>
      <c r="O32" s="247"/>
      <c r="P32" s="570"/>
      <c r="Q32" s="252"/>
    </row>
    <row r="33" spans="1:17" s="203" customFormat="1" ht="18.899999999999999" customHeight="1">
      <c r="A33" s="562">
        <v>27</v>
      </c>
      <c r="B33" s="246"/>
      <c r="C33" s="246"/>
      <c r="D33" s="247"/>
      <c r="E33" s="563"/>
      <c r="F33" s="252"/>
      <c r="G33" s="252"/>
      <c r="H33" s="247"/>
      <c r="I33" s="247"/>
      <c r="J33" s="566"/>
      <c r="K33" s="567"/>
      <c r="L33" s="568"/>
      <c r="M33" s="577"/>
      <c r="N33" s="569"/>
      <c r="O33" s="247"/>
      <c r="P33" s="570"/>
      <c r="Q33" s="252"/>
    </row>
    <row r="34" spans="1:17" s="203" customFormat="1" ht="18.899999999999999" customHeight="1">
      <c r="A34" s="562">
        <v>28</v>
      </c>
      <c r="B34" s="246"/>
      <c r="C34" s="246"/>
      <c r="D34" s="247"/>
      <c r="E34" s="563"/>
      <c r="F34" s="252"/>
      <c r="G34" s="252"/>
      <c r="H34" s="247"/>
      <c r="I34" s="247"/>
      <c r="J34" s="566"/>
      <c r="K34" s="567"/>
      <c r="L34" s="568"/>
      <c r="M34" s="577"/>
      <c r="N34" s="569"/>
      <c r="O34" s="247"/>
      <c r="P34" s="570"/>
      <c r="Q34" s="252"/>
    </row>
    <row r="35" spans="1:17" s="203" customFormat="1" ht="18.899999999999999" customHeight="1">
      <c r="A35" s="562">
        <v>29</v>
      </c>
      <c r="B35" s="246"/>
      <c r="C35" s="246"/>
      <c r="D35" s="247"/>
      <c r="E35" s="563"/>
      <c r="F35" s="252"/>
      <c r="G35" s="252"/>
      <c r="H35" s="247"/>
      <c r="I35" s="247"/>
      <c r="J35" s="566"/>
      <c r="K35" s="567"/>
      <c r="L35" s="568"/>
      <c r="M35" s="577"/>
      <c r="N35" s="569"/>
      <c r="O35" s="247"/>
      <c r="P35" s="570"/>
      <c r="Q35" s="252"/>
    </row>
    <row r="36" spans="1:17" s="203" customFormat="1" ht="18.899999999999999" customHeight="1">
      <c r="A36" s="562">
        <v>30</v>
      </c>
      <c r="B36" s="246"/>
      <c r="C36" s="246"/>
      <c r="D36" s="247"/>
      <c r="E36" s="563"/>
      <c r="F36" s="252"/>
      <c r="G36" s="252"/>
      <c r="H36" s="247"/>
      <c r="I36" s="247"/>
      <c r="J36" s="566"/>
      <c r="K36" s="567"/>
      <c r="L36" s="568"/>
      <c r="M36" s="577"/>
      <c r="N36" s="569"/>
      <c r="O36" s="247"/>
      <c r="P36" s="570"/>
      <c r="Q36" s="252"/>
    </row>
    <row r="37" spans="1:17" s="203" customFormat="1" ht="18.899999999999999" customHeight="1">
      <c r="A37" s="562">
        <v>31</v>
      </c>
      <c r="B37" s="246"/>
      <c r="C37" s="246"/>
      <c r="D37" s="247"/>
      <c r="E37" s="563"/>
      <c r="F37" s="252"/>
      <c r="G37" s="252"/>
      <c r="H37" s="247"/>
      <c r="I37" s="247"/>
      <c r="J37" s="566"/>
      <c r="K37" s="567"/>
      <c r="L37" s="568"/>
      <c r="M37" s="577"/>
      <c r="N37" s="569"/>
      <c r="O37" s="247"/>
      <c r="P37" s="570"/>
      <c r="Q37" s="252"/>
    </row>
    <row r="38" spans="1:17" s="203" customFormat="1" ht="18.899999999999999" customHeight="1">
      <c r="A38" s="562">
        <v>32</v>
      </c>
      <c r="B38" s="246"/>
      <c r="C38" s="246"/>
      <c r="D38" s="247"/>
      <c r="E38" s="563"/>
      <c r="F38" s="252"/>
      <c r="G38" s="252"/>
      <c r="H38" s="571"/>
      <c r="I38" s="572"/>
      <c r="J38" s="566"/>
      <c r="K38" s="567"/>
      <c r="L38" s="568"/>
      <c r="M38" s="577"/>
      <c r="N38" s="569"/>
      <c r="O38" s="252"/>
      <c r="P38" s="570"/>
      <c r="Q38" s="252"/>
    </row>
    <row r="39" spans="1:17" s="203" customFormat="1" ht="18.899999999999999" customHeight="1">
      <c r="A39" s="562">
        <v>33</v>
      </c>
      <c r="B39" s="246"/>
      <c r="C39" s="246"/>
      <c r="D39" s="247"/>
      <c r="E39" s="563"/>
      <c r="F39" s="252"/>
      <c r="G39" s="252"/>
      <c r="H39" s="571"/>
      <c r="I39" s="572"/>
      <c r="J39" s="566"/>
      <c r="K39" s="567"/>
      <c r="L39" s="568"/>
      <c r="M39" s="577"/>
      <c r="N39" s="574"/>
      <c r="O39" s="252"/>
      <c r="P39" s="570"/>
      <c r="Q39" s="252"/>
    </row>
    <row r="40" spans="1:17" s="203" customFormat="1" ht="18.899999999999999" customHeight="1">
      <c r="A40" s="562">
        <v>34</v>
      </c>
      <c r="B40" s="246"/>
      <c r="C40" s="246"/>
      <c r="D40" s="247"/>
      <c r="E40" s="563"/>
      <c r="F40" s="252"/>
      <c r="G40" s="252"/>
      <c r="H40" s="571"/>
      <c r="I40" s="572"/>
      <c r="J40" s="566" t="e">
        <f>IF(AND(Q40="",#REF!&gt;0,#REF!&lt;5),K40,)</f>
        <v>#REF!</v>
      </c>
      <c r="K40" s="567" t="str">
        <f>IF(D40="","ZZZ9",IF(AND(#REF!&gt;0,#REF!&lt;5),D40&amp;#REF!,D40&amp;"9"))</f>
        <v>ZZZ9</v>
      </c>
      <c r="L40" s="568">
        <f t="shared" ref="L40:L103" si="0">IF(Q40="",999,Q40)</f>
        <v>999</v>
      </c>
      <c r="M40" s="577">
        <f t="shared" ref="M40:M103" si="1">IF(P40=999,999,1)</f>
        <v>999</v>
      </c>
      <c r="N40" s="574"/>
      <c r="O40" s="252"/>
      <c r="P40" s="570">
        <f t="shared" ref="P40:P103" si="2">IF(N40="DA",1,IF(N40="WC",2,IF(N40="SE",3,IF(N40="Q",4,IF(N40="LL",5,999)))))</f>
        <v>999</v>
      </c>
      <c r="Q40" s="252"/>
    </row>
    <row r="41" spans="1:17" s="203" customFormat="1" ht="18.899999999999999" customHeight="1">
      <c r="A41" s="562">
        <v>35</v>
      </c>
      <c r="B41" s="246"/>
      <c r="C41" s="246"/>
      <c r="D41" s="247"/>
      <c r="E41" s="563"/>
      <c r="F41" s="252"/>
      <c r="G41" s="252"/>
      <c r="H41" s="571"/>
      <c r="I41" s="572"/>
      <c r="J41" s="566" t="e">
        <f>IF(AND(Q41="",#REF!&gt;0,#REF!&lt;5),K41,)</f>
        <v>#REF!</v>
      </c>
      <c r="K41" s="567" t="str">
        <f>IF(D41="","ZZZ9",IF(AND(#REF!&gt;0,#REF!&lt;5),D41&amp;#REF!,D41&amp;"9"))</f>
        <v>ZZZ9</v>
      </c>
      <c r="L41" s="568">
        <f t="shared" si="0"/>
        <v>999</v>
      </c>
      <c r="M41" s="577">
        <f t="shared" si="1"/>
        <v>999</v>
      </c>
      <c r="N41" s="574"/>
      <c r="O41" s="252"/>
      <c r="P41" s="570">
        <f t="shared" si="2"/>
        <v>999</v>
      </c>
      <c r="Q41" s="252"/>
    </row>
    <row r="42" spans="1:17" s="203" customFormat="1" ht="18.899999999999999" customHeight="1">
      <c r="A42" s="562">
        <v>36</v>
      </c>
      <c r="B42" s="246"/>
      <c r="C42" s="246"/>
      <c r="D42" s="247"/>
      <c r="E42" s="563"/>
      <c r="F42" s="252"/>
      <c r="G42" s="252"/>
      <c r="H42" s="571"/>
      <c r="I42" s="572"/>
      <c r="J42" s="566" t="e">
        <f>IF(AND(Q42="",#REF!&gt;0,#REF!&lt;5),K42,)</f>
        <v>#REF!</v>
      </c>
      <c r="K42" s="567" t="str">
        <f>IF(D42="","ZZZ9",IF(AND(#REF!&gt;0,#REF!&lt;5),D42&amp;#REF!,D42&amp;"9"))</f>
        <v>ZZZ9</v>
      </c>
      <c r="L42" s="568">
        <f t="shared" si="0"/>
        <v>999</v>
      </c>
      <c r="M42" s="577">
        <f t="shared" si="1"/>
        <v>999</v>
      </c>
      <c r="N42" s="574"/>
      <c r="O42" s="252"/>
      <c r="P42" s="570">
        <f t="shared" si="2"/>
        <v>999</v>
      </c>
      <c r="Q42" s="252"/>
    </row>
    <row r="43" spans="1:17" s="203" customFormat="1" ht="18.899999999999999" customHeight="1">
      <c r="A43" s="562">
        <v>37</v>
      </c>
      <c r="B43" s="246"/>
      <c r="C43" s="246"/>
      <c r="D43" s="247"/>
      <c r="E43" s="563"/>
      <c r="F43" s="252"/>
      <c r="G43" s="252"/>
      <c r="H43" s="571"/>
      <c r="I43" s="572"/>
      <c r="J43" s="566" t="e">
        <f>IF(AND(Q43="",#REF!&gt;0,#REF!&lt;5),K43,)</f>
        <v>#REF!</v>
      </c>
      <c r="K43" s="567" t="str">
        <f>IF(D43="","ZZZ9",IF(AND(#REF!&gt;0,#REF!&lt;5),D43&amp;#REF!,D43&amp;"9"))</f>
        <v>ZZZ9</v>
      </c>
      <c r="L43" s="568">
        <f t="shared" si="0"/>
        <v>999</v>
      </c>
      <c r="M43" s="577">
        <f t="shared" si="1"/>
        <v>999</v>
      </c>
      <c r="N43" s="574"/>
      <c r="O43" s="252"/>
      <c r="P43" s="570">
        <f t="shared" si="2"/>
        <v>999</v>
      </c>
      <c r="Q43" s="252"/>
    </row>
    <row r="44" spans="1:17" s="203" customFormat="1" ht="18.899999999999999" customHeight="1">
      <c r="A44" s="562">
        <v>38</v>
      </c>
      <c r="B44" s="246"/>
      <c r="C44" s="246"/>
      <c r="D44" s="247"/>
      <c r="E44" s="563"/>
      <c r="F44" s="252"/>
      <c r="G44" s="252"/>
      <c r="H44" s="571"/>
      <c r="I44" s="572"/>
      <c r="J44" s="566" t="e">
        <f>IF(AND(Q44="",#REF!&gt;0,#REF!&lt;5),K44,)</f>
        <v>#REF!</v>
      </c>
      <c r="K44" s="567" t="str">
        <f>IF(D44="","ZZZ9",IF(AND(#REF!&gt;0,#REF!&lt;5),D44&amp;#REF!,D44&amp;"9"))</f>
        <v>ZZZ9</v>
      </c>
      <c r="L44" s="568">
        <f t="shared" si="0"/>
        <v>999</v>
      </c>
      <c r="M44" s="577">
        <f t="shared" si="1"/>
        <v>999</v>
      </c>
      <c r="N44" s="574"/>
      <c r="O44" s="252"/>
      <c r="P44" s="570">
        <f t="shared" si="2"/>
        <v>999</v>
      </c>
      <c r="Q44" s="252"/>
    </row>
    <row r="45" spans="1:17" s="203" customFormat="1" ht="18.899999999999999" customHeight="1">
      <c r="A45" s="562">
        <v>39</v>
      </c>
      <c r="B45" s="246"/>
      <c r="C45" s="246"/>
      <c r="D45" s="247"/>
      <c r="E45" s="563"/>
      <c r="F45" s="252"/>
      <c r="G45" s="252"/>
      <c r="H45" s="571"/>
      <c r="I45" s="572"/>
      <c r="J45" s="566" t="e">
        <f>IF(AND(Q45="",#REF!&gt;0,#REF!&lt;5),K45,)</f>
        <v>#REF!</v>
      </c>
      <c r="K45" s="567" t="str">
        <f>IF(D45="","ZZZ9",IF(AND(#REF!&gt;0,#REF!&lt;5),D45&amp;#REF!,D45&amp;"9"))</f>
        <v>ZZZ9</v>
      </c>
      <c r="L45" s="568">
        <f t="shared" si="0"/>
        <v>999</v>
      </c>
      <c r="M45" s="577">
        <f t="shared" si="1"/>
        <v>999</v>
      </c>
      <c r="N45" s="574"/>
      <c r="O45" s="252"/>
      <c r="P45" s="570">
        <f t="shared" si="2"/>
        <v>999</v>
      </c>
      <c r="Q45" s="252"/>
    </row>
    <row r="46" spans="1:17" s="203" customFormat="1" ht="18.899999999999999" customHeight="1">
      <c r="A46" s="562">
        <v>40</v>
      </c>
      <c r="B46" s="246"/>
      <c r="C46" s="246"/>
      <c r="D46" s="247"/>
      <c r="E46" s="563"/>
      <c r="F46" s="252"/>
      <c r="G46" s="252"/>
      <c r="H46" s="571"/>
      <c r="I46" s="572"/>
      <c r="J46" s="566" t="e">
        <f>IF(AND(Q46="",#REF!&gt;0,#REF!&lt;5),K46,)</f>
        <v>#REF!</v>
      </c>
      <c r="K46" s="567" t="str">
        <f>IF(D46="","ZZZ9",IF(AND(#REF!&gt;0,#REF!&lt;5),D46&amp;#REF!,D46&amp;"9"))</f>
        <v>ZZZ9</v>
      </c>
      <c r="L46" s="568">
        <f t="shared" si="0"/>
        <v>999</v>
      </c>
      <c r="M46" s="577">
        <f t="shared" si="1"/>
        <v>999</v>
      </c>
      <c r="N46" s="574"/>
      <c r="O46" s="252"/>
      <c r="P46" s="570">
        <f t="shared" si="2"/>
        <v>999</v>
      </c>
      <c r="Q46" s="252"/>
    </row>
    <row r="47" spans="1:17" s="203" customFormat="1" ht="18.899999999999999" customHeight="1">
      <c r="A47" s="562">
        <v>41</v>
      </c>
      <c r="B47" s="246"/>
      <c r="C47" s="246"/>
      <c r="D47" s="247"/>
      <c r="E47" s="563"/>
      <c r="F47" s="252"/>
      <c r="G47" s="252"/>
      <c r="H47" s="571"/>
      <c r="I47" s="572"/>
      <c r="J47" s="566" t="e">
        <f>IF(AND(Q47="",#REF!&gt;0,#REF!&lt;5),K47,)</f>
        <v>#REF!</v>
      </c>
      <c r="K47" s="567" t="str">
        <f>IF(D47="","ZZZ9",IF(AND(#REF!&gt;0,#REF!&lt;5),D47&amp;#REF!,D47&amp;"9"))</f>
        <v>ZZZ9</v>
      </c>
      <c r="L47" s="568">
        <f t="shared" si="0"/>
        <v>999</v>
      </c>
      <c r="M47" s="577">
        <f t="shared" si="1"/>
        <v>999</v>
      </c>
      <c r="N47" s="574"/>
      <c r="O47" s="252"/>
      <c r="P47" s="570">
        <f t="shared" si="2"/>
        <v>999</v>
      </c>
      <c r="Q47" s="252"/>
    </row>
    <row r="48" spans="1:17" s="203" customFormat="1" ht="18.899999999999999" customHeight="1">
      <c r="A48" s="562">
        <v>42</v>
      </c>
      <c r="B48" s="246"/>
      <c r="C48" s="246"/>
      <c r="D48" s="247"/>
      <c r="E48" s="563"/>
      <c r="F48" s="252"/>
      <c r="G48" s="252"/>
      <c r="H48" s="571"/>
      <c r="I48" s="572"/>
      <c r="J48" s="566" t="e">
        <f>IF(AND(Q48="",#REF!&gt;0,#REF!&lt;5),K48,)</f>
        <v>#REF!</v>
      </c>
      <c r="K48" s="567" t="str">
        <f>IF(D48="","ZZZ9",IF(AND(#REF!&gt;0,#REF!&lt;5),D48&amp;#REF!,D48&amp;"9"))</f>
        <v>ZZZ9</v>
      </c>
      <c r="L48" s="568">
        <f t="shared" si="0"/>
        <v>999</v>
      </c>
      <c r="M48" s="577">
        <f t="shared" si="1"/>
        <v>999</v>
      </c>
      <c r="N48" s="574"/>
      <c r="O48" s="252"/>
      <c r="P48" s="570">
        <f t="shared" si="2"/>
        <v>999</v>
      </c>
      <c r="Q48" s="252"/>
    </row>
    <row r="49" spans="1:17" s="203" customFormat="1" ht="18.899999999999999" customHeight="1">
      <c r="A49" s="562">
        <v>43</v>
      </c>
      <c r="B49" s="246"/>
      <c r="C49" s="246"/>
      <c r="D49" s="247"/>
      <c r="E49" s="563"/>
      <c r="F49" s="252"/>
      <c r="G49" s="252"/>
      <c r="H49" s="571"/>
      <c r="I49" s="572"/>
      <c r="J49" s="566" t="e">
        <f>IF(AND(Q49="",#REF!&gt;0,#REF!&lt;5),K49,)</f>
        <v>#REF!</v>
      </c>
      <c r="K49" s="567" t="str">
        <f>IF(D49="","ZZZ9",IF(AND(#REF!&gt;0,#REF!&lt;5),D49&amp;#REF!,D49&amp;"9"))</f>
        <v>ZZZ9</v>
      </c>
      <c r="L49" s="568">
        <f t="shared" si="0"/>
        <v>999</v>
      </c>
      <c r="M49" s="577">
        <f t="shared" si="1"/>
        <v>999</v>
      </c>
      <c r="N49" s="574"/>
      <c r="O49" s="252"/>
      <c r="P49" s="570">
        <f t="shared" si="2"/>
        <v>999</v>
      </c>
      <c r="Q49" s="252"/>
    </row>
    <row r="50" spans="1:17" s="203" customFormat="1" ht="18.899999999999999" customHeight="1">
      <c r="A50" s="562">
        <v>44</v>
      </c>
      <c r="B50" s="246"/>
      <c r="C50" s="246"/>
      <c r="D50" s="247"/>
      <c r="E50" s="563"/>
      <c r="F50" s="252"/>
      <c r="G50" s="252"/>
      <c r="H50" s="571"/>
      <c r="I50" s="572"/>
      <c r="J50" s="566" t="e">
        <f>IF(AND(Q50="",#REF!&gt;0,#REF!&lt;5),K50,)</f>
        <v>#REF!</v>
      </c>
      <c r="K50" s="567" t="str">
        <f>IF(D50="","ZZZ9",IF(AND(#REF!&gt;0,#REF!&lt;5),D50&amp;#REF!,D50&amp;"9"))</f>
        <v>ZZZ9</v>
      </c>
      <c r="L50" s="568">
        <f t="shared" si="0"/>
        <v>999</v>
      </c>
      <c r="M50" s="577">
        <f t="shared" si="1"/>
        <v>999</v>
      </c>
      <c r="N50" s="574"/>
      <c r="O50" s="252"/>
      <c r="P50" s="570">
        <f t="shared" si="2"/>
        <v>999</v>
      </c>
      <c r="Q50" s="252"/>
    </row>
    <row r="51" spans="1:17" s="203" customFormat="1" ht="18.899999999999999" customHeight="1">
      <c r="A51" s="562">
        <v>45</v>
      </c>
      <c r="B51" s="246"/>
      <c r="C51" s="246"/>
      <c r="D51" s="247"/>
      <c r="E51" s="563"/>
      <c r="F51" s="252"/>
      <c r="G51" s="252"/>
      <c r="H51" s="571"/>
      <c r="I51" s="572"/>
      <c r="J51" s="566" t="e">
        <f>IF(AND(Q51="",#REF!&gt;0,#REF!&lt;5),K51,)</f>
        <v>#REF!</v>
      </c>
      <c r="K51" s="567" t="str">
        <f>IF(D51="","ZZZ9",IF(AND(#REF!&gt;0,#REF!&lt;5),D51&amp;#REF!,D51&amp;"9"))</f>
        <v>ZZZ9</v>
      </c>
      <c r="L51" s="568">
        <f t="shared" si="0"/>
        <v>999</v>
      </c>
      <c r="M51" s="577">
        <f t="shared" si="1"/>
        <v>999</v>
      </c>
      <c r="N51" s="574"/>
      <c r="O51" s="252"/>
      <c r="P51" s="570">
        <f t="shared" si="2"/>
        <v>999</v>
      </c>
      <c r="Q51" s="252"/>
    </row>
    <row r="52" spans="1:17" s="203" customFormat="1" ht="18.899999999999999" customHeight="1">
      <c r="A52" s="562">
        <v>46</v>
      </c>
      <c r="B52" s="246"/>
      <c r="C52" s="246"/>
      <c r="D52" s="247"/>
      <c r="E52" s="563"/>
      <c r="F52" s="252"/>
      <c r="G52" s="252"/>
      <c r="H52" s="571"/>
      <c r="I52" s="572"/>
      <c r="J52" s="566" t="e">
        <f>IF(AND(Q52="",#REF!&gt;0,#REF!&lt;5),K52,)</f>
        <v>#REF!</v>
      </c>
      <c r="K52" s="567" t="str">
        <f>IF(D52="","ZZZ9",IF(AND(#REF!&gt;0,#REF!&lt;5),D52&amp;#REF!,D52&amp;"9"))</f>
        <v>ZZZ9</v>
      </c>
      <c r="L52" s="568">
        <f t="shared" si="0"/>
        <v>999</v>
      </c>
      <c r="M52" s="577">
        <f t="shared" si="1"/>
        <v>999</v>
      </c>
      <c r="N52" s="574"/>
      <c r="O52" s="252"/>
      <c r="P52" s="570">
        <f t="shared" si="2"/>
        <v>999</v>
      </c>
      <c r="Q52" s="252"/>
    </row>
    <row r="53" spans="1:17" s="203" customFormat="1" ht="18.899999999999999" customHeight="1">
      <c r="A53" s="562">
        <v>47</v>
      </c>
      <c r="B53" s="246"/>
      <c r="C53" s="246"/>
      <c r="D53" s="247"/>
      <c r="E53" s="563"/>
      <c r="F53" s="252"/>
      <c r="G53" s="252"/>
      <c r="H53" s="571"/>
      <c r="I53" s="572"/>
      <c r="J53" s="566" t="e">
        <f>IF(AND(Q53="",#REF!&gt;0,#REF!&lt;5),K53,)</f>
        <v>#REF!</v>
      </c>
      <c r="K53" s="567" t="str">
        <f>IF(D53="","ZZZ9",IF(AND(#REF!&gt;0,#REF!&lt;5),D53&amp;#REF!,D53&amp;"9"))</f>
        <v>ZZZ9</v>
      </c>
      <c r="L53" s="568">
        <f t="shared" si="0"/>
        <v>999</v>
      </c>
      <c r="M53" s="577">
        <f t="shared" si="1"/>
        <v>999</v>
      </c>
      <c r="N53" s="574"/>
      <c r="O53" s="252"/>
      <c r="P53" s="570">
        <f t="shared" si="2"/>
        <v>999</v>
      </c>
      <c r="Q53" s="252"/>
    </row>
    <row r="54" spans="1:17" s="203" customFormat="1" ht="18.899999999999999" customHeight="1">
      <c r="A54" s="562">
        <v>48</v>
      </c>
      <c r="B54" s="246"/>
      <c r="C54" s="246"/>
      <c r="D54" s="247"/>
      <c r="E54" s="563"/>
      <c r="F54" s="252"/>
      <c r="G54" s="252"/>
      <c r="H54" s="571"/>
      <c r="I54" s="572"/>
      <c r="J54" s="566" t="e">
        <f>IF(AND(Q54="",#REF!&gt;0,#REF!&lt;5),K54,)</f>
        <v>#REF!</v>
      </c>
      <c r="K54" s="567" t="str">
        <f>IF(D54="","ZZZ9",IF(AND(#REF!&gt;0,#REF!&lt;5),D54&amp;#REF!,D54&amp;"9"))</f>
        <v>ZZZ9</v>
      </c>
      <c r="L54" s="568">
        <f t="shared" si="0"/>
        <v>999</v>
      </c>
      <c r="M54" s="577">
        <f t="shared" si="1"/>
        <v>999</v>
      </c>
      <c r="N54" s="574"/>
      <c r="O54" s="252"/>
      <c r="P54" s="570">
        <f t="shared" si="2"/>
        <v>999</v>
      </c>
      <c r="Q54" s="252"/>
    </row>
    <row r="55" spans="1:17" s="203" customFormat="1" ht="18.899999999999999" customHeight="1">
      <c r="A55" s="562">
        <v>49</v>
      </c>
      <c r="B55" s="246"/>
      <c r="C55" s="246"/>
      <c r="D55" s="247"/>
      <c r="E55" s="563"/>
      <c r="F55" s="252"/>
      <c r="G55" s="252"/>
      <c r="H55" s="571"/>
      <c r="I55" s="572"/>
      <c r="J55" s="566" t="e">
        <f>IF(AND(Q55="",#REF!&gt;0,#REF!&lt;5),K55,)</f>
        <v>#REF!</v>
      </c>
      <c r="K55" s="567" t="str">
        <f>IF(D55="","ZZZ9",IF(AND(#REF!&gt;0,#REF!&lt;5),D55&amp;#REF!,D55&amp;"9"))</f>
        <v>ZZZ9</v>
      </c>
      <c r="L55" s="568">
        <f t="shared" si="0"/>
        <v>999</v>
      </c>
      <c r="M55" s="577">
        <f t="shared" si="1"/>
        <v>999</v>
      </c>
      <c r="N55" s="574"/>
      <c r="O55" s="252"/>
      <c r="P55" s="570">
        <f t="shared" si="2"/>
        <v>999</v>
      </c>
      <c r="Q55" s="252"/>
    </row>
    <row r="56" spans="1:17" s="203" customFormat="1" ht="18.899999999999999" customHeight="1">
      <c r="A56" s="562">
        <v>50</v>
      </c>
      <c r="B56" s="246"/>
      <c r="C56" s="246"/>
      <c r="D56" s="247"/>
      <c r="E56" s="563"/>
      <c r="F56" s="252"/>
      <c r="G56" s="252"/>
      <c r="H56" s="571"/>
      <c r="I56" s="572"/>
      <c r="J56" s="566" t="e">
        <f>IF(AND(Q56="",#REF!&gt;0,#REF!&lt;5),K56,)</f>
        <v>#REF!</v>
      </c>
      <c r="K56" s="567" t="str">
        <f>IF(D56="","ZZZ9",IF(AND(#REF!&gt;0,#REF!&lt;5),D56&amp;#REF!,D56&amp;"9"))</f>
        <v>ZZZ9</v>
      </c>
      <c r="L56" s="568">
        <f t="shared" si="0"/>
        <v>999</v>
      </c>
      <c r="M56" s="577">
        <f t="shared" si="1"/>
        <v>999</v>
      </c>
      <c r="N56" s="574"/>
      <c r="O56" s="252"/>
      <c r="P56" s="570">
        <f t="shared" si="2"/>
        <v>999</v>
      </c>
      <c r="Q56" s="252"/>
    </row>
    <row r="57" spans="1:17" s="203" customFormat="1" ht="18.899999999999999" customHeight="1">
      <c r="A57" s="562">
        <v>51</v>
      </c>
      <c r="B57" s="246"/>
      <c r="C57" s="246"/>
      <c r="D57" s="247"/>
      <c r="E57" s="563"/>
      <c r="F57" s="252"/>
      <c r="G57" s="252"/>
      <c r="H57" s="571"/>
      <c r="I57" s="572"/>
      <c r="J57" s="566" t="e">
        <f>IF(AND(Q57="",#REF!&gt;0,#REF!&lt;5),K57,)</f>
        <v>#REF!</v>
      </c>
      <c r="K57" s="567" t="str">
        <f>IF(D57="","ZZZ9",IF(AND(#REF!&gt;0,#REF!&lt;5),D57&amp;#REF!,D57&amp;"9"))</f>
        <v>ZZZ9</v>
      </c>
      <c r="L57" s="568">
        <f t="shared" si="0"/>
        <v>999</v>
      </c>
      <c r="M57" s="577">
        <f t="shared" si="1"/>
        <v>999</v>
      </c>
      <c r="N57" s="574"/>
      <c r="O57" s="252"/>
      <c r="P57" s="570">
        <f t="shared" si="2"/>
        <v>999</v>
      </c>
      <c r="Q57" s="252"/>
    </row>
    <row r="58" spans="1:17" s="203" customFormat="1" ht="18.899999999999999" customHeight="1">
      <c r="A58" s="562">
        <v>52</v>
      </c>
      <c r="B58" s="246"/>
      <c r="C58" s="246"/>
      <c r="D58" s="247"/>
      <c r="E58" s="563"/>
      <c r="F58" s="252"/>
      <c r="G58" s="252"/>
      <c r="H58" s="571"/>
      <c r="I58" s="572"/>
      <c r="J58" s="566" t="e">
        <f>IF(AND(Q58="",#REF!&gt;0,#REF!&lt;5),K58,)</f>
        <v>#REF!</v>
      </c>
      <c r="K58" s="567" t="str">
        <f>IF(D58="","ZZZ9",IF(AND(#REF!&gt;0,#REF!&lt;5),D58&amp;#REF!,D58&amp;"9"))</f>
        <v>ZZZ9</v>
      </c>
      <c r="L58" s="568">
        <f t="shared" si="0"/>
        <v>999</v>
      </c>
      <c r="M58" s="577">
        <f t="shared" si="1"/>
        <v>999</v>
      </c>
      <c r="N58" s="574"/>
      <c r="O58" s="252"/>
      <c r="P58" s="570">
        <f t="shared" si="2"/>
        <v>999</v>
      </c>
      <c r="Q58" s="252"/>
    </row>
    <row r="59" spans="1:17" s="203" customFormat="1" ht="18.899999999999999" customHeight="1">
      <c r="A59" s="562">
        <v>53</v>
      </c>
      <c r="B59" s="246"/>
      <c r="C59" s="246"/>
      <c r="D59" s="247"/>
      <c r="E59" s="563"/>
      <c r="F59" s="252"/>
      <c r="G59" s="252"/>
      <c r="H59" s="571"/>
      <c r="I59" s="572"/>
      <c r="J59" s="566" t="e">
        <f>IF(AND(Q59="",#REF!&gt;0,#REF!&lt;5),K59,)</f>
        <v>#REF!</v>
      </c>
      <c r="K59" s="567" t="str">
        <f>IF(D59="","ZZZ9",IF(AND(#REF!&gt;0,#REF!&lt;5),D59&amp;#REF!,D59&amp;"9"))</f>
        <v>ZZZ9</v>
      </c>
      <c r="L59" s="568">
        <f t="shared" si="0"/>
        <v>999</v>
      </c>
      <c r="M59" s="577">
        <f t="shared" si="1"/>
        <v>999</v>
      </c>
      <c r="N59" s="574"/>
      <c r="O59" s="252"/>
      <c r="P59" s="570">
        <f t="shared" si="2"/>
        <v>999</v>
      </c>
      <c r="Q59" s="252"/>
    </row>
    <row r="60" spans="1:17" s="203" customFormat="1" ht="18.899999999999999" customHeight="1">
      <c r="A60" s="562">
        <v>54</v>
      </c>
      <c r="B60" s="246"/>
      <c r="C60" s="246"/>
      <c r="D60" s="247"/>
      <c r="E60" s="563"/>
      <c r="F60" s="252"/>
      <c r="G60" s="252"/>
      <c r="H60" s="571"/>
      <c r="I60" s="572"/>
      <c r="J60" s="566" t="e">
        <f>IF(AND(Q60="",#REF!&gt;0,#REF!&lt;5),K60,)</f>
        <v>#REF!</v>
      </c>
      <c r="K60" s="567" t="str">
        <f>IF(D60="","ZZZ9",IF(AND(#REF!&gt;0,#REF!&lt;5),D60&amp;#REF!,D60&amp;"9"))</f>
        <v>ZZZ9</v>
      </c>
      <c r="L60" s="568">
        <f t="shared" si="0"/>
        <v>999</v>
      </c>
      <c r="M60" s="577">
        <f t="shared" si="1"/>
        <v>999</v>
      </c>
      <c r="N60" s="574"/>
      <c r="O60" s="252"/>
      <c r="P60" s="570">
        <f t="shared" si="2"/>
        <v>999</v>
      </c>
      <c r="Q60" s="252"/>
    </row>
    <row r="61" spans="1:17" s="203" customFormat="1" ht="18.899999999999999" customHeight="1">
      <c r="A61" s="562">
        <v>55</v>
      </c>
      <c r="B61" s="246"/>
      <c r="C61" s="246"/>
      <c r="D61" s="247"/>
      <c r="E61" s="563"/>
      <c r="F61" s="252"/>
      <c r="G61" s="252"/>
      <c r="H61" s="571"/>
      <c r="I61" s="572"/>
      <c r="J61" s="566" t="e">
        <f>IF(AND(Q61="",#REF!&gt;0,#REF!&lt;5),K61,)</f>
        <v>#REF!</v>
      </c>
      <c r="K61" s="567" t="str">
        <f>IF(D61="","ZZZ9",IF(AND(#REF!&gt;0,#REF!&lt;5),D61&amp;#REF!,D61&amp;"9"))</f>
        <v>ZZZ9</v>
      </c>
      <c r="L61" s="568">
        <f t="shared" si="0"/>
        <v>999</v>
      </c>
      <c r="M61" s="577">
        <f t="shared" si="1"/>
        <v>999</v>
      </c>
      <c r="N61" s="574"/>
      <c r="O61" s="252"/>
      <c r="P61" s="570">
        <f t="shared" si="2"/>
        <v>999</v>
      </c>
      <c r="Q61" s="252"/>
    </row>
    <row r="62" spans="1:17" s="203" customFormat="1" ht="18.899999999999999" customHeight="1">
      <c r="A62" s="562">
        <v>56</v>
      </c>
      <c r="B62" s="246"/>
      <c r="C62" s="246"/>
      <c r="D62" s="247"/>
      <c r="E62" s="563"/>
      <c r="F62" s="252"/>
      <c r="G62" s="252"/>
      <c r="H62" s="571"/>
      <c r="I62" s="572"/>
      <c r="J62" s="566" t="e">
        <f>IF(AND(Q62="",#REF!&gt;0,#REF!&lt;5),K62,)</f>
        <v>#REF!</v>
      </c>
      <c r="K62" s="567" t="str">
        <f>IF(D62="","ZZZ9",IF(AND(#REF!&gt;0,#REF!&lt;5),D62&amp;#REF!,D62&amp;"9"))</f>
        <v>ZZZ9</v>
      </c>
      <c r="L62" s="568">
        <f t="shared" si="0"/>
        <v>999</v>
      </c>
      <c r="M62" s="577">
        <f t="shared" si="1"/>
        <v>999</v>
      </c>
      <c r="N62" s="574"/>
      <c r="O62" s="252"/>
      <c r="P62" s="570">
        <f t="shared" si="2"/>
        <v>999</v>
      </c>
      <c r="Q62" s="252"/>
    </row>
    <row r="63" spans="1:17" s="203" customFormat="1" ht="18.899999999999999" customHeight="1">
      <c r="A63" s="562">
        <v>57</v>
      </c>
      <c r="B63" s="246"/>
      <c r="C63" s="246"/>
      <c r="D63" s="247"/>
      <c r="E63" s="563"/>
      <c r="F63" s="252"/>
      <c r="G63" s="252"/>
      <c r="H63" s="571"/>
      <c r="I63" s="572"/>
      <c r="J63" s="566" t="e">
        <f>IF(AND(Q63="",#REF!&gt;0,#REF!&lt;5),K63,)</f>
        <v>#REF!</v>
      </c>
      <c r="K63" s="567" t="str">
        <f>IF(D63="","ZZZ9",IF(AND(#REF!&gt;0,#REF!&lt;5),D63&amp;#REF!,D63&amp;"9"))</f>
        <v>ZZZ9</v>
      </c>
      <c r="L63" s="568">
        <f t="shared" si="0"/>
        <v>999</v>
      </c>
      <c r="M63" s="577">
        <f t="shared" si="1"/>
        <v>999</v>
      </c>
      <c r="N63" s="574"/>
      <c r="O63" s="252"/>
      <c r="P63" s="570">
        <f t="shared" si="2"/>
        <v>999</v>
      </c>
      <c r="Q63" s="252"/>
    </row>
    <row r="64" spans="1:17" s="203" customFormat="1" ht="18.899999999999999" customHeight="1">
      <c r="A64" s="562">
        <v>58</v>
      </c>
      <c r="B64" s="246"/>
      <c r="C64" s="246"/>
      <c r="D64" s="247"/>
      <c r="E64" s="563"/>
      <c r="F64" s="252"/>
      <c r="G64" s="252"/>
      <c r="H64" s="571"/>
      <c r="I64" s="572"/>
      <c r="J64" s="566" t="e">
        <f>IF(AND(Q64="",#REF!&gt;0,#REF!&lt;5),K64,)</f>
        <v>#REF!</v>
      </c>
      <c r="K64" s="567" t="str">
        <f>IF(D64="","ZZZ9",IF(AND(#REF!&gt;0,#REF!&lt;5),D64&amp;#REF!,D64&amp;"9"))</f>
        <v>ZZZ9</v>
      </c>
      <c r="L64" s="568">
        <f t="shared" si="0"/>
        <v>999</v>
      </c>
      <c r="M64" s="577">
        <f t="shared" si="1"/>
        <v>999</v>
      </c>
      <c r="N64" s="574"/>
      <c r="O64" s="252"/>
      <c r="P64" s="570">
        <f t="shared" si="2"/>
        <v>999</v>
      </c>
      <c r="Q64" s="252"/>
    </row>
    <row r="65" spans="1:17" s="203" customFormat="1" ht="18.899999999999999" customHeight="1">
      <c r="A65" s="562">
        <v>59</v>
      </c>
      <c r="B65" s="246"/>
      <c r="C65" s="246"/>
      <c r="D65" s="247"/>
      <c r="E65" s="563"/>
      <c r="F65" s="252"/>
      <c r="G65" s="252"/>
      <c r="H65" s="571"/>
      <c r="I65" s="572"/>
      <c r="J65" s="566" t="e">
        <f>IF(AND(Q65="",#REF!&gt;0,#REF!&lt;5),K65,)</f>
        <v>#REF!</v>
      </c>
      <c r="K65" s="567" t="str">
        <f>IF(D65="","ZZZ9",IF(AND(#REF!&gt;0,#REF!&lt;5),D65&amp;#REF!,D65&amp;"9"))</f>
        <v>ZZZ9</v>
      </c>
      <c r="L65" s="568">
        <f t="shared" si="0"/>
        <v>999</v>
      </c>
      <c r="M65" s="577">
        <f t="shared" si="1"/>
        <v>999</v>
      </c>
      <c r="N65" s="574"/>
      <c r="O65" s="252"/>
      <c r="P65" s="570">
        <f t="shared" si="2"/>
        <v>999</v>
      </c>
      <c r="Q65" s="252"/>
    </row>
    <row r="66" spans="1:17" s="203" customFormat="1" ht="18.899999999999999" customHeight="1">
      <c r="A66" s="562">
        <v>60</v>
      </c>
      <c r="B66" s="246"/>
      <c r="C66" s="246"/>
      <c r="D66" s="247"/>
      <c r="E66" s="563"/>
      <c r="F66" s="252"/>
      <c r="G66" s="252"/>
      <c r="H66" s="571"/>
      <c r="I66" s="572"/>
      <c r="J66" s="566" t="e">
        <f>IF(AND(Q66="",#REF!&gt;0,#REF!&lt;5),K66,)</f>
        <v>#REF!</v>
      </c>
      <c r="K66" s="567" t="str">
        <f>IF(D66="","ZZZ9",IF(AND(#REF!&gt;0,#REF!&lt;5),D66&amp;#REF!,D66&amp;"9"))</f>
        <v>ZZZ9</v>
      </c>
      <c r="L66" s="568">
        <f t="shared" si="0"/>
        <v>999</v>
      </c>
      <c r="M66" s="577">
        <f t="shared" si="1"/>
        <v>999</v>
      </c>
      <c r="N66" s="574"/>
      <c r="O66" s="252"/>
      <c r="P66" s="570">
        <f t="shared" si="2"/>
        <v>999</v>
      </c>
      <c r="Q66" s="252"/>
    </row>
    <row r="67" spans="1:17" s="203" customFormat="1" ht="18.899999999999999" customHeight="1">
      <c r="A67" s="562">
        <v>61</v>
      </c>
      <c r="B67" s="246"/>
      <c r="C67" s="246"/>
      <c r="D67" s="247"/>
      <c r="E67" s="563"/>
      <c r="F67" s="252"/>
      <c r="G67" s="252"/>
      <c r="H67" s="571"/>
      <c r="I67" s="572"/>
      <c r="J67" s="566" t="e">
        <f>IF(AND(Q67="",#REF!&gt;0,#REF!&lt;5),K67,)</f>
        <v>#REF!</v>
      </c>
      <c r="K67" s="567" t="str">
        <f>IF(D67="","ZZZ9",IF(AND(#REF!&gt;0,#REF!&lt;5),D67&amp;#REF!,D67&amp;"9"))</f>
        <v>ZZZ9</v>
      </c>
      <c r="L67" s="568">
        <f t="shared" si="0"/>
        <v>999</v>
      </c>
      <c r="M67" s="577">
        <f t="shared" si="1"/>
        <v>999</v>
      </c>
      <c r="N67" s="574"/>
      <c r="O67" s="252"/>
      <c r="P67" s="570">
        <f t="shared" si="2"/>
        <v>999</v>
      </c>
      <c r="Q67" s="252"/>
    </row>
    <row r="68" spans="1:17" s="203" customFormat="1" ht="18.899999999999999" customHeight="1">
      <c r="A68" s="562">
        <v>62</v>
      </c>
      <c r="B68" s="246"/>
      <c r="C68" s="246"/>
      <c r="D68" s="247"/>
      <c r="E68" s="563"/>
      <c r="F68" s="252"/>
      <c r="G68" s="252"/>
      <c r="H68" s="571"/>
      <c r="I68" s="572"/>
      <c r="J68" s="566" t="e">
        <f>IF(AND(Q68="",#REF!&gt;0,#REF!&lt;5),K68,)</f>
        <v>#REF!</v>
      </c>
      <c r="K68" s="567" t="str">
        <f>IF(D68="","ZZZ9",IF(AND(#REF!&gt;0,#REF!&lt;5),D68&amp;#REF!,D68&amp;"9"))</f>
        <v>ZZZ9</v>
      </c>
      <c r="L68" s="568">
        <f t="shared" si="0"/>
        <v>999</v>
      </c>
      <c r="M68" s="577">
        <f t="shared" si="1"/>
        <v>999</v>
      </c>
      <c r="N68" s="574"/>
      <c r="O68" s="252"/>
      <c r="P68" s="570">
        <f t="shared" si="2"/>
        <v>999</v>
      </c>
      <c r="Q68" s="252"/>
    </row>
    <row r="69" spans="1:17" s="203" customFormat="1" ht="18.899999999999999" customHeight="1">
      <c r="A69" s="562">
        <v>63</v>
      </c>
      <c r="B69" s="246"/>
      <c r="C69" s="246"/>
      <c r="D69" s="247"/>
      <c r="E69" s="563"/>
      <c r="F69" s="252"/>
      <c r="G69" s="252"/>
      <c r="H69" s="571"/>
      <c r="I69" s="572"/>
      <c r="J69" s="566" t="e">
        <f>IF(AND(Q69="",#REF!&gt;0,#REF!&lt;5),K69,)</f>
        <v>#REF!</v>
      </c>
      <c r="K69" s="567" t="str">
        <f>IF(D69="","ZZZ9",IF(AND(#REF!&gt;0,#REF!&lt;5),D69&amp;#REF!,D69&amp;"9"))</f>
        <v>ZZZ9</v>
      </c>
      <c r="L69" s="568">
        <f t="shared" si="0"/>
        <v>999</v>
      </c>
      <c r="M69" s="577">
        <f t="shared" si="1"/>
        <v>999</v>
      </c>
      <c r="N69" s="574"/>
      <c r="O69" s="252"/>
      <c r="P69" s="570">
        <f t="shared" si="2"/>
        <v>999</v>
      </c>
      <c r="Q69" s="252"/>
    </row>
    <row r="70" spans="1:17" s="203" customFormat="1" ht="18.899999999999999" customHeight="1">
      <c r="A70" s="562">
        <v>64</v>
      </c>
      <c r="B70" s="246"/>
      <c r="C70" s="246"/>
      <c r="D70" s="247"/>
      <c r="E70" s="563"/>
      <c r="F70" s="252"/>
      <c r="G70" s="252"/>
      <c r="H70" s="571"/>
      <c r="I70" s="572"/>
      <c r="J70" s="566" t="e">
        <f>IF(AND(Q70="",#REF!&gt;0,#REF!&lt;5),K70,)</f>
        <v>#REF!</v>
      </c>
      <c r="K70" s="567" t="str">
        <f>IF(D70="","ZZZ9",IF(AND(#REF!&gt;0,#REF!&lt;5),D70&amp;#REF!,D70&amp;"9"))</f>
        <v>ZZZ9</v>
      </c>
      <c r="L70" s="568">
        <f t="shared" si="0"/>
        <v>999</v>
      </c>
      <c r="M70" s="577">
        <f t="shared" si="1"/>
        <v>999</v>
      </c>
      <c r="N70" s="574"/>
      <c r="O70" s="252"/>
      <c r="P70" s="570">
        <f t="shared" si="2"/>
        <v>999</v>
      </c>
      <c r="Q70" s="252"/>
    </row>
    <row r="71" spans="1:17" s="203" customFormat="1" ht="18.899999999999999" customHeight="1">
      <c r="A71" s="562">
        <v>65</v>
      </c>
      <c r="B71" s="246"/>
      <c r="C71" s="246"/>
      <c r="D71" s="247"/>
      <c r="E71" s="563"/>
      <c r="F71" s="252"/>
      <c r="G71" s="252"/>
      <c r="H71" s="571"/>
      <c r="I71" s="572"/>
      <c r="J71" s="566" t="e">
        <f>IF(AND(Q71="",#REF!&gt;0,#REF!&lt;5),K71,)</f>
        <v>#REF!</v>
      </c>
      <c r="K71" s="567" t="str">
        <f>IF(D71="","ZZZ9",IF(AND(#REF!&gt;0,#REF!&lt;5),D71&amp;#REF!,D71&amp;"9"))</f>
        <v>ZZZ9</v>
      </c>
      <c r="L71" s="568">
        <f t="shared" si="0"/>
        <v>999</v>
      </c>
      <c r="M71" s="577">
        <f t="shared" si="1"/>
        <v>999</v>
      </c>
      <c r="N71" s="574"/>
      <c r="O71" s="252"/>
      <c r="P71" s="570">
        <f t="shared" si="2"/>
        <v>999</v>
      </c>
      <c r="Q71" s="252"/>
    </row>
    <row r="72" spans="1:17" s="203" customFormat="1" ht="18.899999999999999" customHeight="1">
      <c r="A72" s="562">
        <v>66</v>
      </c>
      <c r="B72" s="246"/>
      <c r="C72" s="246"/>
      <c r="D72" s="247"/>
      <c r="E72" s="563"/>
      <c r="F72" s="252"/>
      <c r="G72" s="252"/>
      <c r="H72" s="571"/>
      <c r="I72" s="572"/>
      <c r="J72" s="566" t="e">
        <f>IF(AND(Q72="",#REF!&gt;0,#REF!&lt;5),K72,)</f>
        <v>#REF!</v>
      </c>
      <c r="K72" s="567" t="str">
        <f>IF(D72="","ZZZ9",IF(AND(#REF!&gt;0,#REF!&lt;5),D72&amp;#REF!,D72&amp;"9"))</f>
        <v>ZZZ9</v>
      </c>
      <c r="L72" s="568">
        <f t="shared" si="0"/>
        <v>999</v>
      </c>
      <c r="M72" s="577">
        <f t="shared" si="1"/>
        <v>999</v>
      </c>
      <c r="N72" s="574"/>
      <c r="O72" s="252"/>
      <c r="P72" s="570">
        <f t="shared" si="2"/>
        <v>999</v>
      </c>
      <c r="Q72" s="252"/>
    </row>
    <row r="73" spans="1:17" s="203" customFormat="1" ht="18.899999999999999" customHeight="1">
      <c r="A73" s="562">
        <v>67</v>
      </c>
      <c r="B73" s="246"/>
      <c r="C73" s="246"/>
      <c r="D73" s="247"/>
      <c r="E73" s="563"/>
      <c r="F73" s="252"/>
      <c r="G73" s="252"/>
      <c r="H73" s="571"/>
      <c r="I73" s="572"/>
      <c r="J73" s="566" t="e">
        <f>IF(AND(Q73="",#REF!&gt;0,#REF!&lt;5),K73,)</f>
        <v>#REF!</v>
      </c>
      <c r="K73" s="567" t="str">
        <f>IF(D73="","ZZZ9",IF(AND(#REF!&gt;0,#REF!&lt;5),D73&amp;#REF!,D73&amp;"9"))</f>
        <v>ZZZ9</v>
      </c>
      <c r="L73" s="568">
        <f t="shared" si="0"/>
        <v>999</v>
      </c>
      <c r="M73" s="577">
        <f t="shared" si="1"/>
        <v>999</v>
      </c>
      <c r="N73" s="574"/>
      <c r="O73" s="252"/>
      <c r="P73" s="570">
        <f t="shared" si="2"/>
        <v>999</v>
      </c>
      <c r="Q73" s="252"/>
    </row>
    <row r="74" spans="1:17" s="203" customFormat="1" ht="18.899999999999999" customHeight="1">
      <c r="A74" s="562">
        <v>68</v>
      </c>
      <c r="B74" s="246"/>
      <c r="C74" s="246"/>
      <c r="D74" s="247"/>
      <c r="E74" s="563"/>
      <c r="F74" s="252"/>
      <c r="G74" s="252"/>
      <c r="H74" s="571"/>
      <c r="I74" s="572"/>
      <c r="J74" s="566" t="e">
        <f>IF(AND(Q74="",#REF!&gt;0,#REF!&lt;5),K74,)</f>
        <v>#REF!</v>
      </c>
      <c r="K74" s="567" t="str">
        <f>IF(D74="","ZZZ9",IF(AND(#REF!&gt;0,#REF!&lt;5),D74&amp;#REF!,D74&amp;"9"))</f>
        <v>ZZZ9</v>
      </c>
      <c r="L74" s="568">
        <f t="shared" si="0"/>
        <v>999</v>
      </c>
      <c r="M74" s="577">
        <f t="shared" si="1"/>
        <v>999</v>
      </c>
      <c r="N74" s="574"/>
      <c r="O74" s="252"/>
      <c r="P74" s="570">
        <f t="shared" si="2"/>
        <v>999</v>
      </c>
      <c r="Q74" s="252"/>
    </row>
    <row r="75" spans="1:17" s="203" customFormat="1" ht="18.899999999999999" customHeight="1">
      <c r="A75" s="562">
        <v>69</v>
      </c>
      <c r="B75" s="246"/>
      <c r="C75" s="246"/>
      <c r="D75" s="247"/>
      <c r="E75" s="563"/>
      <c r="F75" s="252"/>
      <c r="G75" s="252"/>
      <c r="H75" s="571"/>
      <c r="I75" s="572"/>
      <c r="J75" s="566" t="e">
        <f>IF(AND(Q75="",#REF!&gt;0,#REF!&lt;5),K75,)</f>
        <v>#REF!</v>
      </c>
      <c r="K75" s="567" t="str">
        <f>IF(D75="","ZZZ9",IF(AND(#REF!&gt;0,#REF!&lt;5),D75&amp;#REF!,D75&amp;"9"))</f>
        <v>ZZZ9</v>
      </c>
      <c r="L75" s="568">
        <f t="shared" si="0"/>
        <v>999</v>
      </c>
      <c r="M75" s="577">
        <f t="shared" si="1"/>
        <v>999</v>
      </c>
      <c r="N75" s="574"/>
      <c r="O75" s="252"/>
      <c r="P75" s="570">
        <f t="shared" si="2"/>
        <v>999</v>
      </c>
      <c r="Q75" s="252"/>
    </row>
    <row r="76" spans="1:17" s="203" customFormat="1" ht="18.899999999999999" customHeight="1">
      <c r="A76" s="562">
        <v>70</v>
      </c>
      <c r="B76" s="246"/>
      <c r="C76" s="246"/>
      <c r="D76" s="247"/>
      <c r="E76" s="563"/>
      <c r="F76" s="252"/>
      <c r="G76" s="252"/>
      <c r="H76" s="571"/>
      <c r="I76" s="572"/>
      <c r="J76" s="566" t="e">
        <f>IF(AND(Q76="",#REF!&gt;0,#REF!&lt;5),K76,)</f>
        <v>#REF!</v>
      </c>
      <c r="K76" s="567" t="str">
        <f>IF(D76="","ZZZ9",IF(AND(#REF!&gt;0,#REF!&lt;5),D76&amp;#REF!,D76&amp;"9"))</f>
        <v>ZZZ9</v>
      </c>
      <c r="L76" s="568">
        <f t="shared" si="0"/>
        <v>999</v>
      </c>
      <c r="M76" s="577">
        <f t="shared" si="1"/>
        <v>999</v>
      </c>
      <c r="N76" s="574"/>
      <c r="O76" s="252"/>
      <c r="P76" s="570">
        <f t="shared" si="2"/>
        <v>999</v>
      </c>
      <c r="Q76" s="252"/>
    </row>
    <row r="77" spans="1:17" s="203" customFormat="1" ht="18.899999999999999" customHeight="1">
      <c r="A77" s="562">
        <v>71</v>
      </c>
      <c r="B77" s="246"/>
      <c r="C77" s="246"/>
      <c r="D77" s="247"/>
      <c r="E77" s="563"/>
      <c r="F77" s="252"/>
      <c r="G77" s="252"/>
      <c r="H77" s="571"/>
      <c r="I77" s="572"/>
      <c r="J77" s="566" t="e">
        <f>IF(AND(Q77="",#REF!&gt;0,#REF!&lt;5),K77,)</f>
        <v>#REF!</v>
      </c>
      <c r="K77" s="567" t="str">
        <f>IF(D77="","ZZZ9",IF(AND(#REF!&gt;0,#REF!&lt;5),D77&amp;#REF!,D77&amp;"9"))</f>
        <v>ZZZ9</v>
      </c>
      <c r="L77" s="568">
        <f t="shared" si="0"/>
        <v>999</v>
      </c>
      <c r="M77" s="577">
        <f t="shared" si="1"/>
        <v>999</v>
      </c>
      <c r="N77" s="574"/>
      <c r="O77" s="252"/>
      <c r="P77" s="570">
        <f t="shared" si="2"/>
        <v>999</v>
      </c>
      <c r="Q77" s="252"/>
    </row>
    <row r="78" spans="1:17" s="203" customFormat="1" ht="18.899999999999999" customHeight="1">
      <c r="A78" s="562">
        <v>72</v>
      </c>
      <c r="B78" s="246"/>
      <c r="C78" s="246"/>
      <c r="D78" s="247"/>
      <c r="E78" s="563"/>
      <c r="F78" s="252"/>
      <c r="G78" s="252"/>
      <c r="H78" s="571"/>
      <c r="I78" s="572"/>
      <c r="J78" s="566" t="e">
        <f>IF(AND(Q78="",#REF!&gt;0,#REF!&lt;5),K78,)</f>
        <v>#REF!</v>
      </c>
      <c r="K78" s="567" t="str">
        <f>IF(D78="","ZZZ9",IF(AND(#REF!&gt;0,#REF!&lt;5),D78&amp;#REF!,D78&amp;"9"))</f>
        <v>ZZZ9</v>
      </c>
      <c r="L78" s="568">
        <f t="shared" si="0"/>
        <v>999</v>
      </c>
      <c r="M78" s="577">
        <f t="shared" si="1"/>
        <v>999</v>
      </c>
      <c r="N78" s="574"/>
      <c r="O78" s="252"/>
      <c r="P78" s="570">
        <f t="shared" si="2"/>
        <v>999</v>
      </c>
      <c r="Q78" s="252"/>
    </row>
    <row r="79" spans="1:17" s="203" customFormat="1" ht="18.899999999999999" customHeight="1">
      <c r="A79" s="562">
        <v>73</v>
      </c>
      <c r="B79" s="246"/>
      <c r="C79" s="246"/>
      <c r="D79" s="247"/>
      <c r="E79" s="563"/>
      <c r="F79" s="252"/>
      <c r="G79" s="252"/>
      <c r="H79" s="571"/>
      <c r="I79" s="572"/>
      <c r="J79" s="566" t="e">
        <f>IF(AND(Q79="",#REF!&gt;0,#REF!&lt;5),K79,)</f>
        <v>#REF!</v>
      </c>
      <c r="K79" s="567" t="str">
        <f>IF(D79="","ZZZ9",IF(AND(#REF!&gt;0,#REF!&lt;5),D79&amp;#REF!,D79&amp;"9"))</f>
        <v>ZZZ9</v>
      </c>
      <c r="L79" s="568">
        <f t="shared" si="0"/>
        <v>999</v>
      </c>
      <c r="M79" s="577">
        <f t="shared" si="1"/>
        <v>999</v>
      </c>
      <c r="N79" s="574"/>
      <c r="O79" s="252"/>
      <c r="P79" s="570">
        <f t="shared" si="2"/>
        <v>999</v>
      </c>
      <c r="Q79" s="252"/>
    </row>
    <row r="80" spans="1:17" s="203" customFormat="1" ht="18.899999999999999" customHeight="1">
      <c r="A80" s="562">
        <v>74</v>
      </c>
      <c r="B80" s="246"/>
      <c r="C80" s="246"/>
      <c r="D80" s="247"/>
      <c r="E80" s="563"/>
      <c r="F80" s="252"/>
      <c r="G80" s="252"/>
      <c r="H80" s="571"/>
      <c r="I80" s="572"/>
      <c r="J80" s="566" t="e">
        <f>IF(AND(Q80="",#REF!&gt;0,#REF!&lt;5),K80,)</f>
        <v>#REF!</v>
      </c>
      <c r="K80" s="567" t="str">
        <f>IF(D80="","ZZZ9",IF(AND(#REF!&gt;0,#REF!&lt;5),D80&amp;#REF!,D80&amp;"9"))</f>
        <v>ZZZ9</v>
      </c>
      <c r="L80" s="568">
        <f t="shared" si="0"/>
        <v>999</v>
      </c>
      <c r="M80" s="577">
        <f t="shared" si="1"/>
        <v>999</v>
      </c>
      <c r="N80" s="574"/>
      <c r="O80" s="252"/>
      <c r="P80" s="570">
        <f t="shared" si="2"/>
        <v>999</v>
      </c>
      <c r="Q80" s="252"/>
    </row>
    <row r="81" spans="1:17" s="203" customFormat="1" ht="18.899999999999999" customHeight="1">
      <c r="A81" s="562">
        <v>75</v>
      </c>
      <c r="B81" s="246"/>
      <c r="C81" s="246"/>
      <c r="D81" s="247"/>
      <c r="E81" s="563"/>
      <c r="F81" s="252"/>
      <c r="G81" s="252"/>
      <c r="H81" s="571"/>
      <c r="I81" s="572"/>
      <c r="J81" s="566" t="e">
        <f>IF(AND(Q81="",#REF!&gt;0,#REF!&lt;5),K81,)</f>
        <v>#REF!</v>
      </c>
      <c r="K81" s="567" t="str">
        <f>IF(D81="","ZZZ9",IF(AND(#REF!&gt;0,#REF!&lt;5),D81&amp;#REF!,D81&amp;"9"))</f>
        <v>ZZZ9</v>
      </c>
      <c r="L81" s="568">
        <f t="shared" si="0"/>
        <v>999</v>
      </c>
      <c r="M81" s="577">
        <f t="shared" si="1"/>
        <v>999</v>
      </c>
      <c r="N81" s="574"/>
      <c r="O81" s="252"/>
      <c r="P81" s="570">
        <f t="shared" si="2"/>
        <v>999</v>
      </c>
      <c r="Q81" s="252"/>
    </row>
    <row r="82" spans="1:17" s="203" customFormat="1" ht="18.899999999999999" customHeight="1">
      <c r="A82" s="562">
        <v>76</v>
      </c>
      <c r="B82" s="246"/>
      <c r="C82" s="246"/>
      <c r="D82" s="247"/>
      <c r="E82" s="563"/>
      <c r="F82" s="252"/>
      <c r="G82" s="252"/>
      <c r="H82" s="571"/>
      <c r="I82" s="572"/>
      <c r="J82" s="566" t="e">
        <f>IF(AND(Q82="",#REF!&gt;0,#REF!&lt;5),K82,)</f>
        <v>#REF!</v>
      </c>
      <c r="K82" s="567" t="str">
        <f>IF(D82="","ZZZ9",IF(AND(#REF!&gt;0,#REF!&lt;5),D82&amp;#REF!,D82&amp;"9"))</f>
        <v>ZZZ9</v>
      </c>
      <c r="L82" s="568">
        <f t="shared" si="0"/>
        <v>999</v>
      </c>
      <c r="M82" s="577">
        <f t="shared" si="1"/>
        <v>999</v>
      </c>
      <c r="N82" s="574"/>
      <c r="O82" s="252"/>
      <c r="P82" s="570">
        <f t="shared" si="2"/>
        <v>999</v>
      </c>
      <c r="Q82" s="252"/>
    </row>
    <row r="83" spans="1:17" s="203" customFormat="1" ht="18.899999999999999" customHeight="1">
      <c r="A83" s="562">
        <v>77</v>
      </c>
      <c r="B83" s="246"/>
      <c r="C83" s="246"/>
      <c r="D83" s="247"/>
      <c r="E83" s="563"/>
      <c r="F83" s="252"/>
      <c r="G83" s="252"/>
      <c r="H83" s="571"/>
      <c r="I83" s="572"/>
      <c r="J83" s="566" t="e">
        <f>IF(AND(Q83="",#REF!&gt;0,#REF!&lt;5),K83,)</f>
        <v>#REF!</v>
      </c>
      <c r="K83" s="567" t="str">
        <f>IF(D83="","ZZZ9",IF(AND(#REF!&gt;0,#REF!&lt;5),D83&amp;#REF!,D83&amp;"9"))</f>
        <v>ZZZ9</v>
      </c>
      <c r="L83" s="568">
        <f t="shared" si="0"/>
        <v>999</v>
      </c>
      <c r="M83" s="577">
        <f t="shared" si="1"/>
        <v>999</v>
      </c>
      <c r="N83" s="574"/>
      <c r="O83" s="252"/>
      <c r="P83" s="570">
        <f t="shared" si="2"/>
        <v>999</v>
      </c>
      <c r="Q83" s="252"/>
    </row>
    <row r="84" spans="1:17" s="203" customFormat="1" ht="18.899999999999999" customHeight="1">
      <c r="A84" s="562">
        <v>78</v>
      </c>
      <c r="B84" s="246"/>
      <c r="C84" s="246"/>
      <c r="D84" s="247"/>
      <c r="E84" s="563"/>
      <c r="F84" s="252"/>
      <c r="G84" s="252"/>
      <c r="H84" s="571"/>
      <c r="I84" s="572"/>
      <c r="J84" s="566" t="e">
        <f>IF(AND(Q84="",#REF!&gt;0,#REF!&lt;5),K84,)</f>
        <v>#REF!</v>
      </c>
      <c r="K84" s="567" t="str">
        <f>IF(D84="","ZZZ9",IF(AND(#REF!&gt;0,#REF!&lt;5),D84&amp;#REF!,D84&amp;"9"))</f>
        <v>ZZZ9</v>
      </c>
      <c r="L84" s="568">
        <f t="shared" si="0"/>
        <v>999</v>
      </c>
      <c r="M84" s="577">
        <f t="shared" si="1"/>
        <v>999</v>
      </c>
      <c r="N84" s="574"/>
      <c r="O84" s="252"/>
      <c r="P84" s="570">
        <f t="shared" si="2"/>
        <v>999</v>
      </c>
      <c r="Q84" s="252"/>
    </row>
    <row r="85" spans="1:17" s="203" customFormat="1" ht="18.899999999999999" customHeight="1">
      <c r="A85" s="562">
        <v>79</v>
      </c>
      <c r="B85" s="246"/>
      <c r="C85" s="246"/>
      <c r="D85" s="247"/>
      <c r="E85" s="563"/>
      <c r="F85" s="252"/>
      <c r="G85" s="252"/>
      <c r="H85" s="571"/>
      <c r="I85" s="572"/>
      <c r="J85" s="566" t="e">
        <f>IF(AND(Q85="",#REF!&gt;0,#REF!&lt;5),K85,)</f>
        <v>#REF!</v>
      </c>
      <c r="K85" s="567" t="str">
        <f>IF(D85="","ZZZ9",IF(AND(#REF!&gt;0,#REF!&lt;5),D85&amp;#REF!,D85&amp;"9"))</f>
        <v>ZZZ9</v>
      </c>
      <c r="L85" s="568">
        <f t="shared" si="0"/>
        <v>999</v>
      </c>
      <c r="M85" s="577">
        <f t="shared" si="1"/>
        <v>999</v>
      </c>
      <c r="N85" s="574"/>
      <c r="O85" s="252"/>
      <c r="P85" s="570">
        <f t="shared" si="2"/>
        <v>999</v>
      </c>
      <c r="Q85" s="252"/>
    </row>
    <row r="86" spans="1:17" s="203" customFormat="1" ht="18.899999999999999" customHeight="1">
      <c r="A86" s="562">
        <v>80</v>
      </c>
      <c r="B86" s="246"/>
      <c r="C86" s="246"/>
      <c r="D86" s="247"/>
      <c r="E86" s="563"/>
      <c r="F86" s="252"/>
      <c r="G86" s="252"/>
      <c r="H86" s="571"/>
      <c r="I86" s="572"/>
      <c r="J86" s="566" t="e">
        <f>IF(AND(Q86="",#REF!&gt;0,#REF!&lt;5),K86,)</f>
        <v>#REF!</v>
      </c>
      <c r="K86" s="567" t="str">
        <f>IF(D86="","ZZZ9",IF(AND(#REF!&gt;0,#REF!&lt;5),D86&amp;#REF!,D86&amp;"9"))</f>
        <v>ZZZ9</v>
      </c>
      <c r="L86" s="568">
        <f t="shared" si="0"/>
        <v>999</v>
      </c>
      <c r="M86" s="577">
        <f t="shared" si="1"/>
        <v>999</v>
      </c>
      <c r="N86" s="574"/>
      <c r="O86" s="252"/>
      <c r="P86" s="570">
        <f t="shared" si="2"/>
        <v>999</v>
      </c>
      <c r="Q86" s="252"/>
    </row>
    <row r="87" spans="1:17" s="203" customFormat="1" ht="18.899999999999999" customHeight="1">
      <c r="A87" s="562">
        <v>81</v>
      </c>
      <c r="B87" s="246"/>
      <c r="C87" s="246"/>
      <c r="D87" s="247"/>
      <c r="E87" s="563"/>
      <c r="F87" s="252"/>
      <c r="G87" s="252"/>
      <c r="H87" s="571"/>
      <c r="I87" s="572"/>
      <c r="J87" s="566" t="e">
        <f>IF(AND(Q87="",#REF!&gt;0,#REF!&lt;5),K87,)</f>
        <v>#REF!</v>
      </c>
      <c r="K87" s="567" t="str">
        <f>IF(D87="","ZZZ9",IF(AND(#REF!&gt;0,#REF!&lt;5),D87&amp;#REF!,D87&amp;"9"))</f>
        <v>ZZZ9</v>
      </c>
      <c r="L87" s="568">
        <f t="shared" si="0"/>
        <v>999</v>
      </c>
      <c r="M87" s="577">
        <f t="shared" si="1"/>
        <v>999</v>
      </c>
      <c r="N87" s="574"/>
      <c r="O87" s="252"/>
      <c r="P87" s="570">
        <f t="shared" si="2"/>
        <v>999</v>
      </c>
      <c r="Q87" s="252"/>
    </row>
    <row r="88" spans="1:17" s="203" customFormat="1" ht="18.899999999999999" customHeight="1">
      <c r="A88" s="562">
        <v>82</v>
      </c>
      <c r="B88" s="246"/>
      <c r="C88" s="246"/>
      <c r="D88" s="247"/>
      <c r="E88" s="563"/>
      <c r="F88" s="252"/>
      <c r="G88" s="252"/>
      <c r="H88" s="571"/>
      <c r="I88" s="572"/>
      <c r="J88" s="566" t="e">
        <f>IF(AND(Q88="",#REF!&gt;0,#REF!&lt;5),K88,)</f>
        <v>#REF!</v>
      </c>
      <c r="K88" s="567" t="str">
        <f>IF(D88="","ZZZ9",IF(AND(#REF!&gt;0,#REF!&lt;5),D88&amp;#REF!,D88&amp;"9"))</f>
        <v>ZZZ9</v>
      </c>
      <c r="L88" s="568">
        <f t="shared" si="0"/>
        <v>999</v>
      </c>
      <c r="M88" s="577">
        <f t="shared" si="1"/>
        <v>999</v>
      </c>
      <c r="N88" s="574"/>
      <c r="O88" s="252"/>
      <c r="P88" s="570">
        <f t="shared" si="2"/>
        <v>999</v>
      </c>
      <c r="Q88" s="252"/>
    </row>
    <row r="89" spans="1:17" s="203" customFormat="1" ht="18.899999999999999" customHeight="1">
      <c r="A89" s="562">
        <v>83</v>
      </c>
      <c r="B89" s="246"/>
      <c r="C89" s="246"/>
      <c r="D89" s="247"/>
      <c r="E89" s="563"/>
      <c r="F89" s="252"/>
      <c r="G89" s="252"/>
      <c r="H89" s="571"/>
      <c r="I89" s="572"/>
      <c r="J89" s="566" t="e">
        <f>IF(AND(Q89="",#REF!&gt;0,#REF!&lt;5),K89,)</f>
        <v>#REF!</v>
      </c>
      <c r="K89" s="567" t="str">
        <f>IF(D89="","ZZZ9",IF(AND(#REF!&gt;0,#REF!&lt;5),D89&amp;#REF!,D89&amp;"9"))</f>
        <v>ZZZ9</v>
      </c>
      <c r="L89" s="568">
        <f t="shared" si="0"/>
        <v>999</v>
      </c>
      <c r="M89" s="577">
        <f t="shared" si="1"/>
        <v>999</v>
      </c>
      <c r="N89" s="574"/>
      <c r="O89" s="252"/>
      <c r="P89" s="570">
        <f t="shared" si="2"/>
        <v>999</v>
      </c>
      <c r="Q89" s="252"/>
    </row>
    <row r="90" spans="1:17" s="203" customFormat="1" ht="18.899999999999999" customHeight="1">
      <c r="A90" s="562">
        <v>84</v>
      </c>
      <c r="B90" s="246"/>
      <c r="C90" s="246"/>
      <c r="D90" s="247"/>
      <c r="E90" s="563"/>
      <c r="F90" s="252"/>
      <c r="G90" s="252"/>
      <c r="H90" s="571"/>
      <c r="I90" s="572"/>
      <c r="J90" s="566" t="e">
        <f>IF(AND(Q90="",#REF!&gt;0,#REF!&lt;5),K90,)</f>
        <v>#REF!</v>
      </c>
      <c r="K90" s="567" t="str">
        <f>IF(D90="","ZZZ9",IF(AND(#REF!&gt;0,#REF!&lt;5),D90&amp;#REF!,D90&amp;"9"))</f>
        <v>ZZZ9</v>
      </c>
      <c r="L90" s="568">
        <f t="shared" si="0"/>
        <v>999</v>
      </c>
      <c r="M90" s="577">
        <f t="shared" si="1"/>
        <v>999</v>
      </c>
      <c r="N90" s="574"/>
      <c r="O90" s="252"/>
      <c r="P90" s="570">
        <f t="shared" si="2"/>
        <v>999</v>
      </c>
      <c r="Q90" s="252"/>
    </row>
    <row r="91" spans="1:17" s="203" customFormat="1" ht="18.899999999999999" customHeight="1">
      <c r="A91" s="562">
        <v>85</v>
      </c>
      <c r="B91" s="246"/>
      <c r="C91" s="246"/>
      <c r="D91" s="247"/>
      <c r="E91" s="563"/>
      <c r="F91" s="252"/>
      <c r="G91" s="252"/>
      <c r="H91" s="571"/>
      <c r="I91" s="572"/>
      <c r="J91" s="566" t="e">
        <f>IF(AND(Q91="",#REF!&gt;0,#REF!&lt;5),K91,)</f>
        <v>#REF!</v>
      </c>
      <c r="K91" s="567" t="str">
        <f>IF(D91="","ZZZ9",IF(AND(#REF!&gt;0,#REF!&lt;5),D91&amp;#REF!,D91&amp;"9"))</f>
        <v>ZZZ9</v>
      </c>
      <c r="L91" s="568">
        <f t="shared" si="0"/>
        <v>999</v>
      </c>
      <c r="M91" s="577">
        <f t="shared" si="1"/>
        <v>999</v>
      </c>
      <c r="N91" s="574"/>
      <c r="O91" s="252"/>
      <c r="P91" s="570">
        <f t="shared" si="2"/>
        <v>999</v>
      </c>
      <c r="Q91" s="252"/>
    </row>
    <row r="92" spans="1:17" s="203" customFormat="1" ht="18.899999999999999" customHeight="1">
      <c r="A92" s="562">
        <v>86</v>
      </c>
      <c r="B92" s="246"/>
      <c r="C92" s="246"/>
      <c r="D92" s="247"/>
      <c r="E92" s="563"/>
      <c r="F92" s="252"/>
      <c r="G92" s="252"/>
      <c r="H92" s="571"/>
      <c r="I92" s="572"/>
      <c r="J92" s="566" t="e">
        <f>IF(AND(Q92="",#REF!&gt;0,#REF!&lt;5),K92,)</f>
        <v>#REF!</v>
      </c>
      <c r="K92" s="567" t="str">
        <f>IF(D92="","ZZZ9",IF(AND(#REF!&gt;0,#REF!&lt;5),D92&amp;#REF!,D92&amp;"9"))</f>
        <v>ZZZ9</v>
      </c>
      <c r="L92" s="568">
        <f t="shared" si="0"/>
        <v>999</v>
      </c>
      <c r="M92" s="577">
        <f t="shared" si="1"/>
        <v>999</v>
      </c>
      <c r="N92" s="574"/>
      <c r="O92" s="252"/>
      <c r="P92" s="570">
        <f t="shared" si="2"/>
        <v>999</v>
      </c>
      <c r="Q92" s="252"/>
    </row>
    <row r="93" spans="1:17" s="203" customFormat="1" ht="18.899999999999999" customHeight="1">
      <c r="A93" s="562">
        <v>87</v>
      </c>
      <c r="B93" s="246"/>
      <c r="C93" s="246"/>
      <c r="D93" s="247"/>
      <c r="E93" s="563"/>
      <c r="F93" s="252"/>
      <c r="G93" s="252"/>
      <c r="H93" s="571"/>
      <c r="I93" s="572"/>
      <c r="J93" s="566" t="e">
        <f>IF(AND(Q93="",#REF!&gt;0,#REF!&lt;5),K93,)</f>
        <v>#REF!</v>
      </c>
      <c r="K93" s="567" t="str">
        <f>IF(D93="","ZZZ9",IF(AND(#REF!&gt;0,#REF!&lt;5),D93&amp;#REF!,D93&amp;"9"))</f>
        <v>ZZZ9</v>
      </c>
      <c r="L93" s="568">
        <f t="shared" si="0"/>
        <v>999</v>
      </c>
      <c r="M93" s="577">
        <f t="shared" si="1"/>
        <v>999</v>
      </c>
      <c r="N93" s="574"/>
      <c r="O93" s="252"/>
      <c r="P93" s="570">
        <f t="shared" si="2"/>
        <v>999</v>
      </c>
      <c r="Q93" s="252"/>
    </row>
    <row r="94" spans="1:17" s="203" customFormat="1" ht="18.899999999999999" customHeight="1">
      <c r="A94" s="562">
        <v>88</v>
      </c>
      <c r="B94" s="246"/>
      <c r="C94" s="246"/>
      <c r="D94" s="247"/>
      <c r="E94" s="563"/>
      <c r="F94" s="252"/>
      <c r="G94" s="252"/>
      <c r="H94" s="571"/>
      <c r="I94" s="572"/>
      <c r="J94" s="566" t="e">
        <f>IF(AND(Q94="",#REF!&gt;0,#REF!&lt;5),K94,)</f>
        <v>#REF!</v>
      </c>
      <c r="K94" s="567" t="str">
        <f>IF(D94="","ZZZ9",IF(AND(#REF!&gt;0,#REF!&lt;5),D94&amp;#REF!,D94&amp;"9"))</f>
        <v>ZZZ9</v>
      </c>
      <c r="L94" s="568">
        <f t="shared" si="0"/>
        <v>999</v>
      </c>
      <c r="M94" s="577">
        <f t="shared" si="1"/>
        <v>999</v>
      </c>
      <c r="N94" s="574"/>
      <c r="O94" s="252"/>
      <c r="P94" s="570">
        <f t="shared" si="2"/>
        <v>999</v>
      </c>
      <c r="Q94" s="252"/>
    </row>
    <row r="95" spans="1:17" s="203" customFormat="1" ht="18.899999999999999" customHeight="1">
      <c r="A95" s="562">
        <v>89</v>
      </c>
      <c r="B95" s="246"/>
      <c r="C95" s="246"/>
      <c r="D95" s="247"/>
      <c r="E95" s="563"/>
      <c r="F95" s="252"/>
      <c r="G95" s="252"/>
      <c r="H95" s="571"/>
      <c r="I95" s="572"/>
      <c r="J95" s="566" t="e">
        <f>IF(AND(Q95="",#REF!&gt;0,#REF!&lt;5),K95,)</f>
        <v>#REF!</v>
      </c>
      <c r="K95" s="567" t="str">
        <f>IF(D95="","ZZZ9",IF(AND(#REF!&gt;0,#REF!&lt;5),D95&amp;#REF!,D95&amp;"9"))</f>
        <v>ZZZ9</v>
      </c>
      <c r="L95" s="568">
        <f t="shared" si="0"/>
        <v>999</v>
      </c>
      <c r="M95" s="577">
        <f t="shared" si="1"/>
        <v>999</v>
      </c>
      <c r="N95" s="574"/>
      <c r="O95" s="252"/>
      <c r="P95" s="570">
        <f t="shared" si="2"/>
        <v>999</v>
      </c>
      <c r="Q95" s="252"/>
    </row>
    <row r="96" spans="1:17" s="203" customFormat="1" ht="18.899999999999999" customHeight="1">
      <c r="A96" s="562">
        <v>90</v>
      </c>
      <c r="B96" s="246"/>
      <c r="C96" s="246"/>
      <c r="D96" s="247"/>
      <c r="E96" s="563"/>
      <c r="F96" s="252"/>
      <c r="G96" s="252"/>
      <c r="H96" s="571"/>
      <c r="I96" s="572"/>
      <c r="J96" s="566" t="e">
        <f>IF(AND(Q96="",#REF!&gt;0,#REF!&lt;5),K96,)</f>
        <v>#REF!</v>
      </c>
      <c r="K96" s="567" t="str">
        <f>IF(D96="","ZZZ9",IF(AND(#REF!&gt;0,#REF!&lt;5),D96&amp;#REF!,D96&amp;"9"))</f>
        <v>ZZZ9</v>
      </c>
      <c r="L96" s="568">
        <f t="shared" si="0"/>
        <v>999</v>
      </c>
      <c r="M96" s="577">
        <f t="shared" si="1"/>
        <v>999</v>
      </c>
      <c r="N96" s="574"/>
      <c r="O96" s="252"/>
      <c r="P96" s="570">
        <f t="shared" si="2"/>
        <v>999</v>
      </c>
      <c r="Q96" s="252"/>
    </row>
    <row r="97" spans="1:17" s="203" customFormat="1" ht="18.899999999999999" customHeight="1">
      <c r="A97" s="562">
        <v>91</v>
      </c>
      <c r="B97" s="246"/>
      <c r="C97" s="246"/>
      <c r="D97" s="247"/>
      <c r="E97" s="563"/>
      <c r="F97" s="252"/>
      <c r="G97" s="252"/>
      <c r="H97" s="571"/>
      <c r="I97" s="572"/>
      <c r="J97" s="566" t="e">
        <f>IF(AND(Q97="",#REF!&gt;0,#REF!&lt;5),K97,)</f>
        <v>#REF!</v>
      </c>
      <c r="K97" s="567" t="str">
        <f>IF(D97="","ZZZ9",IF(AND(#REF!&gt;0,#REF!&lt;5),D97&amp;#REF!,D97&amp;"9"))</f>
        <v>ZZZ9</v>
      </c>
      <c r="L97" s="568">
        <f t="shared" si="0"/>
        <v>999</v>
      </c>
      <c r="M97" s="577">
        <f t="shared" si="1"/>
        <v>999</v>
      </c>
      <c r="N97" s="574"/>
      <c r="O97" s="252"/>
      <c r="P97" s="570">
        <f t="shared" si="2"/>
        <v>999</v>
      </c>
      <c r="Q97" s="252"/>
    </row>
    <row r="98" spans="1:17" s="203" customFormat="1" ht="18.899999999999999" customHeight="1">
      <c r="A98" s="562">
        <v>92</v>
      </c>
      <c r="B98" s="246"/>
      <c r="C98" s="246"/>
      <c r="D98" s="247"/>
      <c r="E98" s="563"/>
      <c r="F98" s="252"/>
      <c r="G98" s="252"/>
      <c r="H98" s="571"/>
      <c r="I98" s="572"/>
      <c r="J98" s="566" t="e">
        <f>IF(AND(Q98="",#REF!&gt;0,#REF!&lt;5),K98,)</f>
        <v>#REF!</v>
      </c>
      <c r="K98" s="567" t="str">
        <f>IF(D98="","ZZZ9",IF(AND(#REF!&gt;0,#REF!&lt;5),D98&amp;#REF!,D98&amp;"9"))</f>
        <v>ZZZ9</v>
      </c>
      <c r="L98" s="568">
        <f t="shared" si="0"/>
        <v>999</v>
      </c>
      <c r="M98" s="577">
        <f t="shared" si="1"/>
        <v>999</v>
      </c>
      <c r="N98" s="574"/>
      <c r="O98" s="252"/>
      <c r="P98" s="570">
        <f t="shared" si="2"/>
        <v>999</v>
      </c>
      <c r="Q98" s="252"/>
    </row>
    <row r="99" spans="1:17" s="203" customFormat="1" ht="18.899999999999999" customHeight="1">
      <c r="A99" s="562">
        <v>93</v>
      </c>
      <c r="B99" s="246"/>
      <c r="C99" s="246"/>
      <c r="D99" s="247"/>
      <c r="E99" s="563"/>
      <c r="F99" s="252"/>
      <c r="G99" s="252"/>
      <c r="H99" s="571"/>
      <c r="I99" s="572"/>
      <c r="J99" s="566" t="e">
        <f>IF(AND(Q99="",#REF!&gt;0,#REF!&lt;5),K99,)</f>
        <v>#REF!</v>
      </c>
      <c r="K99" s="567" t="str">
        <f>IF(D99="","ZZZ9",IF(AND(#REF!&gt;0,#REF!&lt;5),D99&amp;#REF!,D99&amp;"9"))</f>
        <v>ZZZ9</v>
      </c>
      <c r="L99" s="568">
        <f t="shared" si="0"/>
        <v>999</v>
      </c>
      <c r="M99" s="577">
        <f t="shared" si="1"/>
        <v>999</v>
      </c>
      <c r="N99" s="574"/>
      <c r="O99" s="252"/>
      <c r="P99" s="570">
        <f t="shared" si="2"/>
        <v>999</v>
      </c>
      <c r="Q99" s="252"/>
    </row>
    <row r="100" spans="1:17" s="203" customFormat="1" ht="18.899999999999999" customHeight="1">
      <c r="A100" s="562">
        <v>94</v>
      </c>
      <c r="B100" s="246"/>
      <c r="C100" s="246"/>
      <c r="D100" s="247"/>
      <c r="E100" s="563"/>
      <c r="F100" s="252"/>
      <c r="G100" s="252"/>
      <c r="H100" s="571"/>
      <c r="I100" s="572"/>
      <c r="J100" s="566" t="e">
        <f>IF(AND(Q100="",#REF!&gt;0,#REF!&lt;5),K100,)</f>
        <v>#REF!</v>
      </c>
      <c r="K100" s="567" t="str">
        <f>IF(D100="","ZZZ9",IF(AND(#REF!&gt;0,#REF!&lt;5),D100&amp;#REF!,D100&amp;"9"))</f>
        <v>ZZZ9</v>
      </c>
      <c r="L100" s="568">
        <f t="shared" si="0"/>
        <v>999</v>
      </c>
      <c r="M100" s="577">
        <f t="shared" si="1"/>
        <v>999</v>
      </c>
      <c r="N100" s="574"/>
      <c r="O100" s="252"/>
      <c r="P100" s="570">
        <f t="shared" si="2"/>
        <v>999</v>
      </c>
      <c r="Q100" s="252"/>
    </row>
    <row r="101" spans="1:17" s="203" customFormat="1" ht="18.899999999999999" customHeight="1">
      <c r="A101" s="562">
        <v>95</v>
      </c>
      <c r="B101" s="246"/>
      <c r="C101" s="246"/>
      <c r="D101" s="247"/>
      <c r="E101" s="563"/>
      <c r="F101" s="252"/>
      <c r="G101" s="252"/>
      <c r="H101" s="571"/>
      <c r="I101" s="572"/>
      <c r="J101" s="566" t="e">
        <f>IF(AND(Q101="",#REF!&gt;0,#REF!&lt;5),K101,)</f>
        <v>#REF!</v>
      </c>
      <c r="K101" s="567" t="str">
        <f>IF(D101="","ZZZ9",IF(AND(#REF!&gt;0,#REF!&lt;5),D101&amp;#REF!,D101&amp;"9"))</f>
        <v>ZZZ9</v>
      </c>
      <c r="L101" s="568">
        <f t="shared" si="0"/>
        <v>999</v>
      </c>
      <c r="M101" s="577">
        <f t="shared" si="1"/>
        <v>999</v>
      </c>
      <c r="N101" s="574"/>
      <c r="O101" s="252"/>
      <c r="P101" s="570">
        <f t="shared" si="2"/>
        <v>999</v>
      </c>
      <c r="Q101" s="252"/>
    </row>
    <row r="102" spans="1:17" s="203" customFormat="1" ht="18.899999999999999" customHeight="1">
      <c r="A102" s="562">
        <v>96</v>
      </c>
      <c r="B102" s="246"/>
      <c r="C102" s="246"/>
      <c r="D102" s="247"/>
      <c r="E102" s="563"/>
      <c r="F102" s="252"/>
      <c r="G102" s="252"/>
      <c r="H102" s="571"/>
      <c r="I102" s="572"/>
      <c r="J102" s="566" t="e">
        <f>IF(AND(Q102="",#REF!&gt;0,#REF!&lt;5),K102,)</f>
        <v>#REF!</v>
      </c>
      <c r="K102" s="567" t="str">
        <f>IF(D102="","ZZZ9",IF(AND(#REF!&gt;0,#REF!&lt;5),D102&amp;#REF!,D102&amp;"9"))</f>
        <v>ZZZ9</v>
      </c>
      <c r="L102" s="568">
        <f t="shared" si="0"/>
        <v>999</v>
      </c>
      <c r="M102" s="577">
        <f t="shared" si="1"/>
        <v>999</v>
      </c>
      <c r="N102" s="574"/>
      <c r="O102" s="252"/>
      <c r="P102" s="570">
        <f t="shared" si="2"/>
        <v>999</v>
      </c>
      <c r="Q102" s="252"/>
    </row>
    <row r="103" spans="1:17" s="203" customFormat="1" ht="18.899999999999999" customHeight="1">
      <c r="A103" s="562">
        <v>97</v>
      </c>
      <c r="B103" s="246"/>
      <c r="C103" s="246"/>
      <c r="D103" s="247"/>
      <c r="E103" s="563"/>
      <c r="F103" s="252"/>
      <c r="G103" s="252"/>
      <c r="H103" s="571"/>
      <c r="I103" s="572"/>
      <c r="J103" s="566" t="e">
        <f>IF(AND(Q103="",#REF!&gt;0,#REF!&lt;5),K103,)</f>
        <v>#REF!</v>
      </c>
      <c r="K103" s="567" t="str">
        <f>IF(D103="","ZZZ9",IF(AND(#REF!&gt;0,#REF!&lt;5),D103&amp;#REF!,D103&amp;"9"))</f>
        <v>ZZZ9</v>
      </c>
      <c r="L103" s="568">
        <f t="shared" si="0"/>
        <v>999</v>
      </c>
      <c r="M103" s="577">
        <f t="shared" si="1"/>
        <v>999</v>
      </c>
      <c r="N103" s="574"/>
      <c r="O103" s="252"/>
      <c r="P103" s="570">
        <f t="shared" si="2"/>
        <v>999</v>
      </c>
      <c r="Q103" s="252"/>
    </row>
    <row r="104" spans="1:17" s="203" customFormat="1" ht="18.899999999999999" customHeight="1">
      <c r="A104" s="562">
        <v>98</v>
      </c>
      <c r="B104" s="246"/>
      <c r="C104" s="246"/>
      <c r="D104" s="247"/>
      <c r="E104" s="563"/>
      <c r="F104" s="252"/>
      <c r="G104" s="252"/>
      <c r="H104" s="571"/>
      <c r="I104" s="572"/>
      <c r="J104" s="566" t="e">
        <f>IF(AND(Q104="",#REF!&gt;0,#REF!&lt;5),K104,)</f>
        <v>#REF!</v>
      </c>
      <c r="K104" s="567" t="str">
        <f>IF(D104="","ZZZ9",IF(AND(#REF!&gt;0,#REF!&lt;5),D104&amp;#REF!,D104&amp;"9"))</f>
        <v>ZZZ9</v>
      </c>
      <c r="L104" s="568">
        <f t="shared" ref="L104:L156" si="3">IF(Q104="",999,Q104)</f>
        <v>999</v>
      </c>
      <c r="M104" s="577">
        <f t="shared" ref="M104:M156" si="4">IF(P104=999,999,1)</f>
        <v>999</v>
      </c>
      <c r="N104" s="574"/>
      <c r="O104" s="252"/>
      <c r="P104" s="570">
        <f t="shared" ref="P104:P156" si="5">IF(N104="DA",1,IF(N104="WC",2,IF(N104="SE",3,IF(N104="Q",4,IF(N104="LL",5,999)))))</f>
        <v>999</v>
      </c>
      <c r="Q104" s="252"/>
    </row>
    <row r="105" spans="1:17" s="203" customFormat="1" ht="18.899999999999999" customHeight="1">
      <c r="A105" s="562">
        <v>99</v>
      </c>
      <c r="B105" s="246"/>
      <c r="C105" s="246"/>
      <c r="D105" s="247"/>
      <c r="E105" s="563"/>
      <c r="F105" s="252"/>
      <c r="G105" s="252"/>
      <c r="H105" s="571"/>
      <c r="I105" s="572"/>
      <c r="J105" s="566" t="e">
        <f>IF(AND(Q105="",#REF!&gt;0,#REF!&lt;5),K105,)</f>
        <v>#REF!</v>
      </c>
      <c r="K105" s="567" t="str">
        <f>IF(D105="","ZZZ9",IF(AND(#REF!&gt;0,#REF!&lt;5),D105&amp;#REF!,D105&amp;"9"))</f>
        <v>ZZZ9</v>
      </c>
      <c r="L105" s="568">
        <f t="shared" si="3"/>
        <v>999</v>
      </c>
      <c r="M105" s="577">
        <f t="shared" si="4"/>
        <v>999</v>
      </c>
      <c r="N105" s="574"/>
      <c r="O105" s="252"/>
      <c r="P105" s="570">
        <f t="shared" si="5"/>
        <v>999</v>
      </c>
      <c r="Q105" s="252"/>
    </row>
    <row r="106" spans="1:17" s="203" customFormat="1" ht="18.899999999999999" customHeight="1">
      <c r="A106" s="562">
        <v>100</v>
      </c>
      <c r="B106" s="246"/>
      <c r="C106" s="246"/>
      <c r="D106" s="247"/>
      <c r="E106" s="563"/>
      <c r="F106" s="252"/>
      <c r="G106" s="252"/>
      <c r="H106" s="571"/>
      <c r="I106" s="572"/>
      <c r="J106" s="566" t="e">
        <f>IF(AND(Q106="",#REF!&gt;0,#REF!&lt;5),K106,)</f>
        <v>#REF!</v>
      </c>
      <c r="K106" s="567" t="str">
        <f>IF(D106="","ZZZ9",IF(AND(#REF!&gt;0,#REF!&lt;5),D106&amp;#REF!,D106&amp;"9"))</f>
        <v>ZZZ9</v>
      </c>
      <c r="L106" s="568">
        <f t="shared" si="3"/>
        <v>999</v>
      </c>
      <c r="M106" s="577">
        <f t="shared" si="4"/>
        <v>999</v>
      </c>
      <c r="N106" s="574"/>
      <c r="O106" s="252"/>
      <c r="P106" s="570">
        <f t="shared" si="5"/>
        <v>999</v>
      </c>
      <c r="Q106" s="252"/>
    </row>
    <row r="107" spans="1:17" s="203" customFormat="1" ht="18.899999999999999" customHeight="1">
      <c r="A107" s="562">
        <v>101</v>
      </c>
      <c r="B107" s="246"/>
      <c r="C107" s="246"/>
      <c r="D107" s="247"/>
      <c r="E107" s="563"/>
      <c r="F107" s="252"/>
      <c r="G107" s="252"/>
      <c r="H107" s="571"/>
      <c r="I107" s="572"/>
      <c r="J107" s="566" t="e">
        <f>IF(AND(Q107="",#REF!&gt;0,#REF!&lt;5),K107,)</f>
        <v>#REF!</v>
      </c>
      <c r="K107" s="567" t="str">
        <f>IF(D107="","ZZZ9",IF(AND(#REF!&gt;0,#REF!&lt;5),D107&amp;#REF!,D107&amp;"9"))</f>
        <v>ZZZ9</v>
      </c>
      <c r="L107" s="568">
        <f t="shared" si="3"/>
        <v>999</v>
      </c>
      <c r="M107" s="577">
        <f t="shared" si="4"/>
        <v>999</v>
      </c>
      <c r="N107" s="574"/>
      <c r="O107" s="252"/>
      <c r="P107" s="570">
        <f t="shared" si="5"/>
        <v>999</v>
      </c>
      <c r="Q107" s="252"/>
    </row>
    <row r="108" spans="1:17" s="203" customFormat="1" ht="18.899999999999999" customHeight="1">
      <c r="A108" s="562">
        <v>102</v>
      </c>
      <c r="B108" s="246"/>
      <c r="C108" s="246"/>
      <c r="D108" s="247"/>
      <c r="E108" s="563"/>
      <c r="F108" s="252"/>
      <c r="G108" s="252"/>
      <c r="H108" s="571"/>
      <c r="I108" s="572"/>
      <c r="J108" s="566" t="e">
        <f>IF(AND(Q108="",#REF!&gt;0,#REF!&lt;5),K108,)</f>
        <v>#REF!</v>
      </c>
      <c r="K108" s="567" t="str">
        <f>IF(D108="","ZZZ9",IF(AND(#REF!&gt;0,#REF!&lt;5),D108&amp;#REF!,D108&amp;"9"))</f>
        <v>ZZZ9</v>
      </c>
      <c r="L108" s="568">
        <f t="shared" si="3"/>
        <v>999</v>
      </c>
      <c r="M108" s="577">
        <f t="shared" si="4"/>
        <v>999</v>
      </c>
      <c r="N108" s="574"/>
      <c r="O108" s="252"/>
      <c r="P108" s="570">
        <f t="shared" si="5"/>
        <v>999</v>
      </c>
      <c r="Q108" s="252"/>
    </row>
    <row r="109" spans="1:17" s="203" customFormat="1" ht="18.899999999999999" customHeight="1">
      <c r="A109" s="562">
        <v>103</v>
      </c>
      <c r="B109" s="246"/>
      <c r="C109" s="246"/>
      <c r="D109" s="247"/>
      <c r="E109" s="563"/>
      <c r="F109" s="252"/>
      <c r="G109" s="252"/>
      <c r="H109" s="571"/>
      <c r="I109" s="572"/>
      <c r="J109" s="566" t="e">
        <f>IF(AND(Q109="",#REF!&gt;0,#REF!&lt;5),K109,)</f>
        <v>#REF!</v>
      </c>
      <c r="K109" s="567" t="str">
        <f>IF(D109="","ZZZ9",IF(AND(#REF!&gt;0,#REF!&lt;5),D109&amp;#REF!,D109&amp;"9"))</f>
        <v>ZZZ9</v>
      </c>
      <c r="L109" s="568">
        <f t="shared" si="3"/>
        <v>999</v>
      </c>
      <c r="M109" s="577">
        <f t="shared" si="4"/>
        <v>999</v>
      </c>
      <c r="N109" s="574"/>
      <c r="O109" s="252"/>
      <c r="P109" s="570">
        <f t="shared" si="5"/>
        <v>999</v>
      </c>
      <c r="Q109" s="252"/>
    </row>
    <row r="110" spans="1:17" s="203" customFormat="1" ht="18.899999999999999" customHeight="1">
      <c r="A110" s="562">
        <v>104</v>
      </c>
      <c r="B110" s="246"/>
      <c r="C110" s="246"/>
      <c r="D110" s="247"/>
      <c r="E110" s="563"/>
      <c r="F110" s="252"/>
      <c r="G110" s="252"/>
      <c r="H110" s="571"/>
      <c r="I110" s="572"/>
      <c r="J110" s="566" t="e">
        <f>IF(AND(Q110="",#REF!&gt;0,#REF!&lt;5),K110,)</f>
        <v>#REF!</v>
      </c>
      <c r="K110" s="567" t="str">
        <f>IF(D110="","ZZZ9",IF(AND(#REF!&gt;0,#REF!&lt;5),D110&amp;#REF!,D110&amp;"9"))</f>
        <v>ZZZ9</v>
      </c>
      <c r="L110" s="568">
        <f t="shared" si="3"/>
        <v>999</v>
      </c>
      <c r="M110" s="577">
        <f t="shared" si="4"/>
        <v>999</v>
      </c>
      <c r="N110" s="574"/>
      <c r="O110" s="252"/>
      <c r="P110" s="570">
        <f t="shared" si="5"/>
        <v>999</v>
      </c>
      <c r="Q110" s="252"/>
    </row>
    <row r="111" spans="1:17" s="203" customFormat="1" ht="18.899999999999999" customHeight="1">
      <c r="A111" s="562">
        <v>105</v>
      </c>
      <c r="B111" s="246"/>
      <c r="C111" s="246"/>
      <c r="D111" s="247"/>
      <c r="E111" s="563"/>
      <c r="F111" s="252"/>
      <c r="G111" s="252"/>
      <c r="H111" s="571"/>
      <c r="I111" s="572"/>
      <c r="J111" s="566" t="e">
        <f>IF(AND(Q111="",#REF!&gt;0,#REF!&lt;5),K111,)</f>
        <v>#REF!</v>
      </c>
      <c r="K111" s="567" t="str">
        <f>IF(D111="","ZZZ9",IF(AND(#REF!&gt;0,#REF!&lt;5),D111&amp;#REF!,D111&amp;"9"))</f>
        <v>ZZZ9</v>
      </c>
      <c r="L111" s="568">
        <f t="shared" si="3"/>
        <v>999</v>
      </c>
      <c r="M111" s="577">
        <f t="shared" si="4"/>
        <v>999</v>
      </c>
      <c r="N111" s="574"/>
      <c r="O111" s="252"/>
      <c r="P111" s="570">
        <f t="shared" si="5"/>
        <v>999</v>
      </c>
      <c r="Q111" s="252"/>
    </row>
    <row r="112" spans="1:17" s="203" customFormat="1" ht="18.899999999999999" customHeight="1">
      <c r="A112" s="562">
        <v>106</v>
      </c>
      <c r="B112" s="246"/>
      <c r="C112" s="246"/>
      <c r="D112" s="247"/>
      <c r="E112" s="563"/>
      <c r="F112" s="252"/>
      <c r="G112" s="252"/>
      <c r="H112" s="571"/>
      <c r="I112" s="572"/>
      <c r="J112" s="566" t="e">
        <f>IF(AND(Q112="",#REF!&gt;0,#REF!&lt;5),K112,)</f>
        <v>#REF!</v>
      </c>
      <c r="K112" s="567" t="str">
        <f>IF(D112="","ZZZ9",IF(AND(#REF!&gt;0,#REF!&lt;5),D112&amp;#REF!,D112&amp;"9"))</f>
        <v>ZZZ9</v>
      </c>
      <c r="L112" s="568">
        <f t="shared" si="3"/>
        <v>999</v>
      </c>
      <c r="M112" s="577">
        <f t="shared" si="4"/>
        <v>999</v>
      </c>
      <c r="N112" s="574"/>
      <c r="O112" s="252"/>
      <c r="P112" s="570">
        <f t="shared" si="5"/>
        <v>999</v>
      </c>
      <c r="Q112" s="252"/>
    </row>
    <row r="113" spans="1:17" s="203" customFormat="1" ht="18.899999999999999" customHeight="1">
      <c r="A113" s="562">
        <v>107</v>
      </c>
      <c r="B113" s="246"/>
      <c r="C113" s="246"/>
      <c r="D113" s="247"/>
      <c r="E113" s="563"/>
      <c r="F113" s="252"/>
      <c r="G113" s="252"/>
      <c r="H113" s="571"/>
      <c r="I113" s="572"/>
      <c r="J113" s="566" t="e">
        <f>IF(AND(Q113="",#REF!&gt;0,#REF!&lt;5),K113,)</f>
        <v>#REF!</v>
      </c>
      <c r="K113" s="567" t="str">
        <f>IF(D113="","ZZZ9",IF(AND(#REF!&gt;0,#REF!&lt;5),D113&amp;#REF!,D113&amp;"9"))</f>
        <v>ZZZ9</v>
      </c>
      <c r="L113" s="568">
        <f t="shared" si="3"/>
        <v>999</v>
      </c>
      <c r="M113" s="577">
        <f t="shared" si="4"/>
        <v>999</v>
      </c>
      <c r="N113" s="574"/>
      <c r="O113" s="252"/>
      <c r="P113" s="570">
        <f t="shared" si="5"/>
        <v>999</v>
      </c>
      <c r="Q113" s="252"/>
    </row>
    <row r="114" spans="1:17" s="203" customFormat="1" ht="18.899999999999999" customHeight="1">
      <c r="A114" s="562">
        <v>108</v>
      </c>
      <c r="B114" s="246"/>
      <c r="C114" s="246"/>
      <c r="D114" s="247"/>
      <c r="E114" s="563"/>
      <c r="F114" s="252"/>
      <c r="G114" s="252"/>
      <c r="H114" s="571"/>
      <c r="I114" s="572"/>
      <c r="J114" s="566" t="e">
        <f>IF(AND(Q114="",#REF!&gt;0,#REF!&lt;5),K114,)</f>
        <v>#REF!</v>
      </c>
      <c r="K114" s="567" t="str">
        <f>IF(D114="","ZZZ9",IF(AND(#REF!&gt;0,#REF!&lt;5),D114&amp;#REF!,D114&amp;"9"))</f>
        <v>ZZZ9</v>
      </c>
      <c r="L114" s="568">
        <f t="shared" si="3"/>
        <v>999</v>
      </c>
      <c r="M114" s="577">
        <f t="shared" si="4"/>
        <v>999</v>
      </c>
      <c r="N114" s="574"/>
      <c r="O114" s="252"/>
      <c r="P114" s="570">
        <f t="shared" si="5"/>
        <v>999</v>
      </c>
      <c r="Q114" s="252"/>
    </row>
    <row r="115" spans="1:17" s="203" customFormat="1" ht="18.899999999999999" customHeight="1">
      <c r="A115" s="562">
        <v>109</v>
      </c>
      <c r="B115" s="246"/>
      <c r="C115" s="246"/>
      <c r="D115" s="247"/>
      <c r="E115" s="563"/>
      <c r="F115" s="252"/>
      <c r="G115" s="252"/>
      <c r="H115" s="571"/>
      <c r="I115" s="572"/>
      <c r="J115" s="566" t="e">
        <f>IF(AND(Q115="",#REF!&gt;0,#REF!&lt;5),K115,)</f>
        <v>#REF!</v>
      </c>
      <c r="K115" s="567" t="str">
        <f>IF(D115="","ZZZ9",IF(AND(#REF!&gt;0,#REF!&lt;5),D115&amp;#REF!,D115&amp;"9"))</f>
        <v>ZZZ9</v>
      </c>
      <c r="L115" s="568">
        <f t="shared" si="3"/>
        <v>999</v>
      </c>
      <c r="M115" s="577">
        <f t="shared" si="4"/>
        <v>999</v>
      </c>
      <c r="N115" s="574"/>
      <c r="O115" s="252"/>
      <c r="P115" s="570">
        <f t="shared" si="5"/>
        <v>999</v>
      </c>
      <c r="Q115" s="252"/>
    </row>
    <row r="116" spans="1:17" s="203" customFormat="1" ht="18.899999999999999" customHeight="1">
      <c r="A116" s="562">
        <v>110</v>
      </c>
      <c r="B116" s="246"/>
      <c r="C116" s="246"/>
      <c r="D116" s="247"/>
      <c r="E116" s="563"/>
      <c r="F116" s="252"/>
      <c r="G116" s="252"/>
      <c r="H116" s="571"/>
      <c r="I116" s="572"/>
      <c r="J116" s="566" t="e">
        <f>IF(AND(Q116="",#REF!&gt;0,#REF!&lt;5),K116,)</f>
        <v>#REF!</v>
      </c>
      <c r="K116" s="567" t="str">
        <f>IF(D116="","ZZZ9",IF(AND(#REF!&gt;0,#REF!&lt;5),D116&amp;#REF!,D116&amp;"9"))</f>
        <v>ZZZ9</v>
      </c>
      <c r="L116" s="568">
        <f t="shared" si="3"/>
        <v>999</v>
      </c>
      <c r="M116" s="577">
        <f t="shared" si="4"/>
        <v>999</v>
      </c>
      <c r="N116" s="574"/>
      <c r="O116" s="252"/>
      <c r="P116" s="570">
        <f t="shared" si="5"/>
        <v>999</v>
      </c>
      <c r="Q116" s="252"/>
    </row>
    <row r="117" spans="1:17" s="203" customFormat="1" ht="18.899999999999999" customHeight="1">
      <c r="A117" s="562">
        <v>111</v>
      </c>
      <c r="B117" s="246"/>
      <c r="C117" s="246"/>
      <c r="D117" s="247"/>
      <c r="E117" s="563"/>
      <c r="F117" s="252"/>
      <c r="G117" s="252"/>
      <c r="H117" s="571"/>
      <c r="I117" s="572"/>
      <c r="J117" s="566" t="e">
        <f>IF(AND(Q117="",#REF!&gt;0,#REF!&lt;5),K117,)</f>
        <v>#REF!</v>
      </c>
      <c r="K117" s="567" t="str">
        <f>IF(D117="","ZZZ9",IF(AND(#REF!&gt;0,#REF!&lt;5),D117&amp;#REF!,D117&amp;"9"))</f>
        <v>ZZZ9</v>
      </c>
      <c r="L117" s="568">
        <f t="shared" si="3"/>
        <v>999</v>
      </c>
      <c r="M117" s="577">
        <f t="shared" si="4"/>
        <v>999</v>
      </c>
      <c r="N117" s="574"/>
      <c r="O117" s="252"/>
      <c r="P117" s="570">
        <f t="shared" si="5"/>
        <v>999</v>
      </c>
      <c r="Q117" s="252"/>
    </row>
    <row r="118" spans="1:17" s="203" customFormat="1" ht="18.899999999999999" customHeight="1">
      <c r="A118" s="562">
        <v>112</v>
      </c>
      <c r="B118" s="246"/>
      <c r="C118" s="246"/>
      <c r="D118" s="247"/>
      <c r="E118" s="563"/>
      <c r="F118" s="252"/>
      <c r="G118" s="252"/>
      <c r="H118" s="571"/>
      <c r="I118" s="572"/>
      <c r="J118" s="566" t="e">
        <f>IF(AND(Q118="",#REF!&gt;0,#REF!&lt;5),K118,)</f>
        <v>#REF!</v>
      </c>
      <c r="K118" s="567" t="str">
        <f>IF(D118="","ZZZ9",IF(AND(#REF!&gt;0,#REF!&lt;5),D118&amp;#REF!,D118&amp;"9"))</f>
        <v>ZZZ9</v>
      </c>
      <c r="L118" s="568">
        <f t="shared" si="3"/>
        <v>999</v>
      </c>
      <c r="M118" s="577">
        <f t="shared" si="4"/>
        <v>999</v>
      </c>
      <c r="N118" s="574"/>
      <c r="O118" s="252"/>
      <c r="P118" s="570">
        <f t="shared" si="5"/>
        <v>999</v>
      </c>
      <c r="Q118" s="252"/>
    </row>
    <row r="119" spans="1:17" s="203" customFormat="1" ht="18.899999999999999" customHeight="1">
      <c r="A119" s="562">
        <v>113</v>
      </c>
      <c r="B119" s="246"/>
      <c r="C119" s="246"/>
      <c r="D119" s="247"/>
      <c r="E119" s="563"/>
      <c r="F119" s="252"/>
      <c r="G119" s="252"/>
      <c r="H119" s="571"/>
      <c r="I119" s="572"/>
      <c r="J119" s="566" t="e">
        <f>IF(AND(Q119="",#REF!&gt;0,#REF!&lt;5),K119,)</f>
        <v>#REF!</v>
      </c>
      <c r="K119" s="567" t="str">
        <f>IF(D119="","ZZZ9",IF(AND(#REF!&gt;0,#REF!&lt;5),D119&amp;#REF!,D119&amp;"9"))</f>
        <v>ZZZ9</v>
      </c>
      <c r="L119" s="568">
        <f t="shared" si="3"/>
        <v>999</v>
      </c>
      <c r="M119" s="577">
        <f t="shared" si="4"/>
        <v>999</v>
      </c>
      <c r="N119" s="574"/>
      <c r="O119" s="252"/>
      <c r="P119" s="570">
        <f t="shared" si="5"/>
        <v>999</v>
      </c>
      <c r="Q119" s="252"/>
    </row>
    <row r="120" spans="1:17" s="203" customFormat="1" ht="18.899999999999999" customHeight="1">
      <c r="A120" s="562">
        <v>114</v>
      </c>
      <c r="B120" s="246"/>
      <c r="C120" s="246"/>
      <c r="D120" s="247"/>
      <c r="E120" s="563"/>
      <c r="F120" s="252"/>
      <c r="G120" s="252"/>
      <c r="H120" s="571"/>
      <c r="I120" s="572"/>
      <c r="J120" s="566" t="e">
        <f>IF(AND(Q120="",#REF!&gt;0,#REF!&lt;5),K120,)</f>
        <v>#REF!</v>
      </c>
      <c r="K120" s="567" t="str">
        <f>IF(D120="","ZZZ9",IF(AND(#REF!&gt;0,#REF!&lt;5),D120&amp;#REF!,D120&amp;"9"))</f>
        <v>ZZZ9</v>
      </c>
      <c r="L120" s="568">
        <f t="shared" si="3"/>
        <v>999</v>
      </c>
      <c r="M120" s="577">
        <f t="shared" si="4"/>
        <v>999</v>
      </c>
      <c r="N120" s="574"/>
      <c r="O120" s="252"/>
      <c r="P120" s="570">
        <f t="shared" si="5"/>
        <v>999</v>
      </c>
      <c r="Q120" s="252"/>
    </row>
    <row r="121" spans="1:17" s="203" customFormat="1" ht="18.899999999999999" customHeight="1">
      <c r="A121" s="562">
        <v>115</v>
      </c>
      <c r="B121" s="246"/>
      <c r="C121" s="246"/>
      <c r="D121" s="247"/>
      <c r="E121" s="563"/>
      <c r="F121" s="252"/>
      <c r="G121" s="252"/>
      <c r="H121" s="571"/>
      <c r="I121" s="572"/>
      <c r="J121" s="566" t="e">
        <f>IF(AND(Q121="",#REF!&gt;0,#REF!&lt;5),K121,)</f>
        <v>#REF!</v>
      </c>
      <c r="K121" s="567" t="str">
        <f>IF(D121="","ZZZ9",IF(AND(#REF!&gt;0,#REF!&lt;5),D121&amp;#REF!,D121&amp;"9"))</f>
        <v>ZZZ9</v>
      </c>
      <c r="L121" s="568">
        <f t="shared" si="3"/>
        <v>999</v>
      </c>
      <c r="M121" s="577">
        <f t="shared" si="4"/>
        <v>999</v>
      </c>
      <c r="N121" s="574"/>
      <c r="O121" s="252"/>
      <c r="P121" s="570">
        <f t="shared" si="5"/>
        <v>999</v>
      </c>
      <c r="Q121" s="252"/>
    </row>
    <row r="122" spans="1:17" s="203" customFormat="1" ht="18.899999999999999" customHeight="1">
      <c r="A122" s="562">
        <v>116</v>
      </c>
      <c r="B122" s="246"/>
      <c r="C122" s="246"/>
      <c r="D122" s="247"/>
      <c r="E122" s="563"/>
      <c r="F122" s="252"/>
      <c r="G122" s="252"/>
      <c r="H122" s="571"/>
      <c r="I122" s="572"/>
      <c r="J122" s="566" t="e">
        <f>IF(AND(Q122="",#REF!&gt;0,#REF!&lt;5),K122,)</f>
        <v>#REF!</v>
      </c>
      <c r="K122" s="567" t="str">
        <f>IF(D122="","ZZZ9",IF(AND(#REF!&gt;0,#REF!&lt;5),D122&amp;#REF!,D122&amp;"9"))</f>
        <v>ZZZ9</v>
      </c>
      <c r="L122" s="568">
        <f t="shared" si="3"/>
        <v>999</v>
      </c>
      <c r="M122" s="577">
        <f t="shared" si="4"/>
        <v>999</v>
      </c>
      <c r="N122" s="574"/>
      <c r="O122" s="252"/>
      <c r="P122" s="570">
        <f t="shared" si="5"/>
        <v>999</v>
      </c>
      <c r="Q122" s="252"/>
    </row>
    <row r="123" spans="1:17" s="203" customFormat="1" ht="18.899999999999999" customHeight="1">
      <c r="A123" s="562">
        <v>117</v>
      </c>
      <c r="B123" s="246"/>
      <c r="C123" s="246"/>
      <c r="D123" s="247"/>
      <c r="E123" s="563"/>
      <c r="F123" s="252"/>
      <c r="G123" s="252"/>
      <c r="H123" s="571"/>
      <c r="I123" s="572"/>
      <c r="J123" s="566" t="e">
        <f>IF(AND(Q123="",#REF!&gt;0,#REF!&lt;5),K123,)</f>
        <v>#REF!</v>
      </c>
      <c r="K123" s="567" t="str">
        <f>IF(D123="","ZZZ9",IF(AND(#REF!&gt;0,#REF!&lt;5),D123&amp;#REF!,D123&amp;"9"))</f>
        <v>ZZZ9</v>
      </c>
      <c r="L123" s="568">
        <f t="shared" si="3"/>
        <v>999</v>
      </c>
      <c r="M123" s="577">
        <f t="shared" si="4"/>
        <v>999</v>
      </c>
      <c r="N123" s="574"/>
      <c r="O123" s="252"/>
      <c r="P123" s="570">
        <f t="shared" si="5"/>
        <v>999</v>
      </c>
      <c r="Q123" s="252"/>
    </row>
    <row r="124" spans="1:17" s="203" customFormat="1" ht="18.899999999999999" customHeight="1">
      <c r="A124" s="562">
        <v>118</v>
      </c>
      <c r="B124" s="246"/>
      <c r="C124" s="246"/>
      <c r="D124" s="247"/>
      <c r="E124" s="563"/>
      <c r="F124" s="252"/>
      <c r="G124" s="252"/>
      <c r="H124" s="571"/>
      <c r="I124" s="572"/>
      <c r="J124" s="566" t="e">
        <f>IF(AND(Q124="",#REF!&gt;0,#REF!&lt;5),K124,)</f>
        <v>#REF!</v>
      </c>
      <c r="K124" s="567" t="str">
        <f>IF(D124="","ZZZ9",IF(AND(#REF!&gt;0,#REF!&lt;5),D124&amp;#REF!,D124&amp;"9"))</f>
        <v>ZZZ9</v>
      </c>
      <c r="L124" s="568">
        <f t="shared" si="3"/>
        <v>999</v>
      </c>
      <c r="M124" s="577">
        <f t="shared" si="4"/>
        <v>999</v>
      </c>
      <c r="N124" s="574"/>
      <c r="O124" s="252"/>
      <c r="P124" s="570">
        <f t="shared" si="5"/>
        <v>999</v>
      </c>
      <c r="Q124" s="252"/>
    </row>
    <row r="125" spans="1:17" s="203" customFormat="1" ht="18.899999999999999" customHeight="1">
      <c r="A125" s="562">
        <v>119</v>
      </c>
      <c r="B125" s="246"/>
      <c r="C125" s="246"/>
      <c r="D125" s="247"/>
      <c r="E125" s="563"/>
      <c r="F125" s="252"/>
      <c r="G125" s="252"/>
      <c r="H125" s="571"/>
      <c r="I125" s="572"/>
      <c r="J125" s="566" t="e">
        <f>IF(AND(Q125="",#REF!&gt;0,#REF!&lt;5),K125,)</f>
        <v>#REF!</v>
      </c>
      <c r="K125" s="567" t="str">
        <f>IF(D125="","ZZZ9",IF(AND(#REF!&gt;0,#REF!&lt;5),D125&amp;#REF!,D125&amp;"9"))</f>
        <v>ZZZ9</v>
      </c>
      <c r="L125" s="568">
        <f t="shared" si="3"/>
        <v>999</v>
      </c>
      <c r="M125" s="577">
        <f t="shared" si="4"/>
        <v>999</v>
      </c>
      <c r="N125" s="574"/>
      <c r="O125" s="252"/>
      <c r="P125" s="570">
        <f t="shared" si="5"/>
        <v>999</v>
      </c>
      <c r="Q125" s="252"/>
    </row>
    <row r="126" spans="1:17" s="203" customFormat="1" ht="18.899999999999999" customHeight="1">
      <c r="A126" s="562">
        <v>120</v>
      </c>
      <c r="B126" s="246"/>
      <c r="C126" s="246"/>
      <c r="D126" s="247"/>
      <c r="E126" s="563"/>
      <c r="F126" s="252"/>
      <c r="G126" s="252"/>
      <c r="H126" s="571"/>
      <c r="I126" s="572"/>
      <c r="J126" s="566" t="e">
        <f>IF(AND(Q126="",#REF!&gt;0,#REF!&lt;5),K126,)</f>
        <v>#REF!</v>
      </c>
      <c r="K126" s="567" t="str">
        <f>IF(D126="","ZZZ9",IF(AND(#REF!&gt;0,#REF!&lt;5),D126&amp;#REF!,D126&amp;"9"))</f>
        <v>ZZZ9</v>
      </c>
      <c r="L126" s="568">
        <f t="shared" si="3"/>
        <v>999</v>
      </c>
      <c r="M126" s="577">
        <f t="shared" si="4"/>
        <v>999</v>
      </c>
      <c r="N126" s="574"/>
      <c r="O126" s="252"/>
      <c r="P126" s="570">
        <f t="shared" si="5"/>
        <v>999</v>
      </c>
      <c r="Q126" s="252"/>
    </row>
    <row r="127" spans="1:17" s="203" customFormat="1" ht="18.899999999999999" customHeight="1">
      <c r="A127" s="562">
        <v>121</v>
      </c>
      <c r="B127" s="246"/>
      <c r="C127" s="246"/>
      <c r="D127" s="247"/>
      <c r="E127" s="563"/>
      <c r="F127" s="252"/>
      <c r="G127" s="252"/>
      <c r="H127" s="571"/>
      <c r="I127" s="572"/>
      <c r="J127" s="566" t="e">
        <f>IF(AND(Q127="",#REF!&gt;0,#REF!&lt;5),K127,)</f>
        <v>#REF!</v>
      </c>
      <c r="K127" s="567" t="str">
        <f>IF(D127="","ZZZ9",IF(AND(#REF!&gt;0,#REF!&lt;5),D127&amp;#REF!,D127&amp;"9"))</f>
        <v>ZZZ9</v>
      </c>
      <c r="L127" s="568">
        <f t="shared" si="3"/>
        <v>999</v>
      </c>
      <c r="M127" s="577">
        <f t="shared" si="4"/>
        <v>999</v>
      </c>
      <c r="N127" s="574"/>
      <c r="O127" s="252"/>
      <c r="P127" s="570">
        <f t="shared" si="5"/>
        <v>999</v>
      </c>
      <c r="Q127" s="252"/>
    </row>
    <row r="128" spans="1:17" s="203" customFormat="1" ht="18.899999999999999" customHeight="1">
      <c r="A128" s="562">
        <v>122</v>
      </c>
      <c r="B128" s="246"/>
      <c r="C128" s="246"/>
      <c r="D128" s="247"/>
      <c r="E128" s="563"/>
      <c r="F128" s="252"/>
      <c r="G128" s="252"/>
      <c r="H128" s="571"/>
      <c r="I128" s="572"/>
      <c r="J128" s="566" t="e">
        <f>IF(AND(Q128="",#REF!&gt;0,#REF!&lt;5),K128,)</f>
        <v>#REF!</v>
      </c>
      <c r="K128" s="567" t="str">
        <f>IF(D128="","ZZZ9",IF(AND(#REF!&gt;0,#REF!&lt;5),D128&amp;#REF!,D128&amp;"9"))</f>
        <v>ZZZ9</v>
      </c>
      <c r="L128" s="568">
        <f t="shared" si="3"/>
        <v>999</v>
      </c>
      <c r="M128" s="577">
        <f t="shared" si="4"/>
        <v>999</v>
      </c>
      <c r="N128" s="574"/>
      <c r="O128" s="252"/>
      <c r="P128" s="570">
        <f t="shared" si="5"/>
        <v>999</v>
      </c>
      <c r="Q128" s="252"/>
    </row>
    <row r="129" spans="1:17" s="203" customFormat="1" ht="18.899999999999999" customHeight="1">
      <c r="A129" s="562">
        <v>123</v>
      </c>
      <c r="B129" s="246"/>
      <c r="C129" s="246"/>
      <c r="D129" s="247"/>
      <c r="E129" s="563"/>
      <c r="F129" s="252"/>
      <c r="G129" s="252"/>
      <c r="H129" s="571"/>
      <c r="I129" s="572"/>
      <c r="J129" s="566" t="e">
        <f>IF(AND(Q129="",#REF!&gt;0,#REF!&lt;5),K129,)</f>
        <v>#REF!</v>
      </c>
      <c r="K129" s="567" t="str">
        <f>IF(D129="","ZZZ9",IF(AND(#REF!&gt;0,#REF!&lt;5),D129&amp;#REF!,D129&amp;"9"))</f>
        <v>ZZZ9</v>
      </c>
      <c r="L129" s="568">
        <f t="shared" si="3"/>
        <v>999</v>
      </c>
      <c r="M129" s="577">
        <f t="shared" si="4"/>
        <v>999</v>
      </c>
      <c r="N129" s="574"/>
      <c r="O129" s="252"/>
      <c r="P129" s="570">
        <f t="shared" si="5"/>
        <v>999</v>
      </c>
      <c r="Q129" s="252"/>
    </row>
    <row r="130" spans="1:17" s="203" customFormat="1" ht="18.899999999999999" customHeight="1">
      <c r="A130" s="562">
        <v>124</v>
      </c>
      <c r="B130" s="246"/>
      <c r="C130" s="246"/>
      <c r="D130" s="247"/>
      <c r="E130" s="563"/>
      <c r="F130" s="252"/>
      <c r="G130" s="252"/>
      <c r="H130" s="571"/>
      <c r="I130" s="572"/>
      <c r="J130" s="566" t="e">
        <f>IF(AND(Q130="",#REF!&gt;0,#REF!&lt;5),K130,)</f>
        <v>#REF!</v>
      </c>
      <c r="K130" s="567" t="str">
        <f>IF(D130="","ZZZ9",IF(AND(#REF!&gt;0,#REF!&lt;5),D130&amp;#REF!,D130&amp;"9"))</f>
        <v>ZZZ9</v>
      </c>
      <c r="L130" s="568">
        <f t="shared" si="3"/>
        <v>999</v>
      </c>
      <c r="M130" s="577">
        <f t="shared" si="4"/>
        <v>999</v>
      </c>
      <c r="N130" s="574"/>
      <c r="O130" s="252"/>
      <c r="P130" s="570">
        <f t="shared" si="5"/>
        <v>999</v>
      </c>
      <c r="Q130" s="252"/>
    </row>
    <row r="131" spans="1:17" s="203" customFormat="1" ht="18.899999999999999" customHeight="1">
      <c r="A131" s="562">
        <v>125</v>
      </c>
      <c r="B131" s="246"/>
      <c r="C131" s="246"/>
      <c r="D131" s="247"/>
      <c r="E131" s="563"/>
      <c r="F131" s="252"/>
      <c r="G131" s="252"/>
      <c r="H131" s="571"/>
      <c r="I131" s="572"/>
      <c r="J131" s="566" t="e">
        <f>IF(AND(Q131="",#REF!&gt;0,#REF!&lt;5),K131,)</f>
        <v>#REF!</v>
      </c>
      <c r="K131" s="567" t="str">
        <f>IF(D131="","ZZZ9",IF(AND(#REF!&gt;0,#REF!&lt;5),D131&amp;#REF!,D131&amp;"9"))</f>
        <v>ZZZ9</v>
      </c>
      <c r="L131" s="568">
        <f t="shared" si="3"/>
        <v>999</v>
      </c>
      <c r="M131" s="577">
        <f t="shared" si="4"/>
        <v>999</v>
      </c>
      <c r="N131" s="574"/>
      <c r="O131" s="252"/>
      <c r="P131" s="570">
        <f t="shared" si="5"/>
        <v>999</v>
      </c>
      <c r="Q131" s="252"/>
    </row>
    <row r="132" spans="1:17" s="203" customFormat="1" ht="18.899999999999999" customHeight="1">
      <c r="A132" s="562">
        <v>126</v>
      </c>
      <c r="B132" s="246"/>
      <c r="C132" s="246"/>
      <c r="D132" s="247"/>
      <c r="E132" s="563"/>
      <c r="F132" s="252"/>
      <c r="G132" s="252"/>
      <c r="H132" s="571"/>
      <c r="I132" s="572"/>
      <c r="J132" s="566" t="e">
        <f>IF(AND(Q132="",#REF!&gt;0,#REF!&lt;5),K132,)</f>
        <v>#REF!</v>
      </c>
      <c r="K132" s="567" t="str">
        <f>IF(D132="","ZZZ9",IF(AND(#REF!&gt;0,#REF!&lt;5),D132&amp;#REF!,D132&amp;"9"))</f>
        <v>ZZZ9</v>
      </c>
      <c r="L132" s="568">
        <f t="shared" si="3"/>
        <v>999</v>
      </c>
      <c r="M132" s="577">
        <f t="shared" si="4"/>
        <v>999</v>
      </c>
      <c r="N132" s="574"/>
      <c r="O132" s="252"/>
      <c r="P132" s="570">
        <f t="shared" si="5"/>
        <v>999</v>
      </c>
      <c r="Q132" s="252"/>
    </row>
    <row r="133" spans="1:17" s="203" customFormat="1" ht="18.899999999999999" customHeight="1">
      <c r="A133" s="562">
        <v>127</v>
      </c>
      <c r="B133" s="246"/>
      <c r="C133" s="246"/>
      <c r="D133" s="247"/>
      <c r="E133" s="563"/>
      <c r="F133" s="252"/>
      <c r="G133" s="252"/>
      <c r="H133" s="571"/>
      <c r="I133" s="572"/>
      <c r="J133" s="566" t="e">
        <f>IF(AND(Q133="",#REF!&gt;0,#REF!&lt;5),K133,)</f>
        <v>#REF!</v>
      </c>
      <c r="K133" s="567" t="str">
        <f>IF(D133="","ZZZ9",IF(AND(#REF!&gt;0,#REF!&lt;5),D133&amp;#REF!,D133&amp;"9"))</f>
        <v>ZZZ9</v>
      </c>
      <c r="L133" s="568">
        <f t="shared" si="3"/>
        <v>999</v>
      </c>
      <c r="M133" s="577">
        <f t="shared" si="4"/>
        <v>999</v>
      </c>
      <c r="N133" s="574"/>
      <c r="O133" s="252"/>
      <c r="P133" s="570">
        <f t="shared" si="5"/>
        <v>999</v>
      </c>
      <c r="Q133" s="252"/>
    </row>
    <row r="134" spans="1:17" s="203" customFormat="1" ht="18.899999999999999" customHeight="1">
      <c r="A134" s="562">
        <v>128</v>
      </c>
      <c r="B134" s="246"/>
      <c r="C134" s="246"/>
      <c r="D134" s="247"/>
      <c r="E134" s="563"/>
      <c r="F134" s="252"/>
      <c r="G134" s="252"/>
      <c r="H134" s="571"/>
      <c r="I134" s="572"/>
      <c r="J134" s="566" t="e">
        <f>IF(AND(Q134="",#REF!&gt;0,#REF!&lt;5),K134,)</f>
        <v>#REF!</v>
      </c>
      <c r="K134" s="567" t="str">
        <f>IF(D134="","ZZZ9",IF(AND(#REF!&gt;0,#REF!&lt;5),D134&amp;#REF!,D134&amp;"9"))</f>
        <v>ZZZ9</v>
      </c>
      <c r="L134" s="568">
        <f t="shared" si="3"/>
        <v>999</v>
      </c>
      <c r="M134" s="577">
        <f t="shared" si="4"/>
        <v>999</v>
      </c>
      <c r="N134" s="574"/>
      <c r="O134" s="572"/>
      <c r="P134" s="582">
        <f t="shared" si="5"/>
        <v>999</v>
      </c>
      <c r="Q134" s="572"/>
    </row>
    <row r="135" spans="1:17">
      <c r="A135" s="562">
        <v>129</v>
      </c>
      <c r="B135" s="246"/>
      <c r="C135" s="246"/>
      <c r="D135" s="247"/>
      <c r="E135" s="563"/>
      <c r="F135" s="252"/>
      <c r="G135" s="252"/>
      <c r="H135" s="571"/>
      <c r="I135" s="572"/>
      <c r="J135" s="566" t="e">
        <f>IF(AND(Q135="",#REF!&gt;0,#REF!&lt;5),K135,)</f>
        <v>#REF!</v>
      </c>
      <c r="K135" s="567" t="str">
        <f>IF(D135="","ZZZ9",IF(AND(#REF!&gt;0,#REF!&lt;5),D135&amp;#REF!,D135&amp;"9"))</f>
        <v>ZZZ9</v>
      </c>
      <c r="L135" s="568">
        <f t="shared" si="3"/>
        <v>999</v>
      </c>
      <c r="M135" s="577">
        <f t="shared" si="4"/>
        <v>999</v>
      </c>
      <c r="N135" s="574"/>
      <c r="O135" s="252"/>
      <c r="P135" s="570">
        <f t="shared" si="5"/>
        <v>999</v>
      </c>
      <c r="Q135" s="252"/>
    </row>
    <row r="136" spans="1:17">
      <c r="A136" s="562">
        <v>130</v>
      </c>
      <c r="B136" s="246"/>
      <c r="C136" s="246"/>
      <c r="D136" s="247"/>
      <c r="E136" s="563"/>
      <c r="F136" s="252"/>
      <c r="G136" s="252"/>
      <c r="H136" s="571"/>
      <c r="I136" s="572"/>
      <c r="J136" s="566" t="e">
        <f>IF(AND(Q136="",#REF!&gt;0,#REF!&lt;5),K136,)</f>
        <v>#REF!</v>
      </c>
      <c r="K136" s="567" t="str">
        <f>IF(D136="","ZZZ9",IF(AND(#REF!&gt;0,#REF!&lt;5),D136&amp;#REF!,D136&amp;"9"))</f>
        <v>ZZZ9</v>
      </c>
      <c r="L136" s="568">
        <f t="shared" si="3"/>
        <v>999</v>
      </c>
      <c r="M136" s="577">
        <f t="shared" si="4"/>
        <v>999</v>
      </c>
      <c r="N136" s="574"/>
      <c r="O136" s="252"/>
      <c r="P136" s="570">
        <f t="shared" si="5"/>
        <v>999</v>
      </c>
      <c r="Q136" s="252"/>
    </row>
    <row r="137" spans="1:17">
      <c r="A137" s="562">
        <v>131</v>
      </c>
      <c r="B137" s="246"/>
      <c r="C137" s="246"/>
      <c r="D137" s="247"/>
      <c r="E137" s="563"/>
      <c r="F137" s="252"/>
      <c r="G137" s="252"/>
      <c r="H137" s="571"/>
      <c r="I137" s="572"/>
      <c r="J137" s="566" t="e">
        <f>IF(AND(Q137="",#REF!&gt;0,#REF!&lt;5),K137,)</f>
        <v>#REF!</v>
      </c>
      <c r="K137" s="567" t="str">
        <f>IF(D137="","ZZZ9",IF(AND(#REF!&gt;0,#REF!&lt;5),D137&amp;#REF!,D137&amp;"9"))</f>
        <v>ZZZ9</v>
      </c>
      <c r="L137" s="568">
        <f t="shared" si="3"/>
        <v>999</v>
      </c>
      <c r="M137" s="577">
        <f t="shared" si="4"/>
        <v>999</v>
      </c>
      <c r="N137" s="574"/>
      <c r="O137" s="252"/>
      <c r="P137" s="570">
        <f t="shared" si="5"/>
        <v>999</v>
      </c>
      <c r="Q137" s="252"/>
    </row>
    <row r="138" spans="1:17">
      <c r="A138" s="562">
        <v>132</v>
      </c>
      <c r="B138" s="246"/>
      <c r="C138" s="246"/>
      <c r="D138" s="247"/>
      <c r="E138" s="563"/>
      <c r="F138" s="252"/>
      <c r="G138" s="252"/>
      <c r="H138" s="571"/>
      <c r="I138" s="572"/>
      <c r="J138" s="566" t="e">
        <f>IF(AND(Q138="",#REF!&gt;0,#REF!&lt;5),K138,)</f>
        <v>#REF!</v>
      </c>
      <c r="K138" s="567" t="str">
        <f>IF(D138="","ZZZ9",IF(AND(#REF!&gt;0,#REF!&lt;5),D138&amp;#REF!,D138&amp;"9"))</f>
        <v>ZZZ9</v>
      </c>
      <c r="L138" s="568">
        <f t="shared" si="3"/>
        <v>999</v>
      </c>
      <c r="M138" s="577">
        <f t="shared" si="4"/>
        <v>999</v>
      </c>
      <c r="N138" s="574"/>
      <c r="O138" s="252"/>
      <c r="P138" s="570">
        <f t="shared" si="5"/>
        <v>999</v>
      </c>
      <c r="Q138" s="252"/>
    </row>
    <row r="139" spans="1:17">
      <c r="A139" s="562">
        <v>133</v>
      </c>
      <c r="B139" s="246"/>
      <c r="C139" s="246"/>
      <c r="D139" s="247"/>
      <c r="E139" s="563"/>
      <c r="F139" s="252"/>
      <c r="G139" s="252"/>
      <c r="H139" s="571"/>
      <c r="I139" s="572"/>
      <c r="J139" s="566" t="e">
        <f>IF(AND(Q139="",#REF!&gt;0,#REF!&lt;5),K139,)</f>
        <v>#REF!</v>
      </c>
      <c r="K139" s="567" t="str">
        <f>IF(D139="","ZZZ9",IF(AND(#REF!&gt;0,#REF!&lt;5),D139&amp;#REF!,D139&amp;"9"))</f>
        <v>ZZZ9</v>
      </c>
      <c r="L139" s="568">
        <f t="shared" si="3"/>
        <v>999</v>
      </c>
      <c r="M139" s="577">
        <f t="shared" si="4"/>
        <v>999</v>
      </c>
      <c r="N139" s="574"/>
      <c r="O139" s="252"/>
      <c r="P139" s="570">
        <f t="shared" si="5"/>
        <v>999</v>
      </c>
      <c r="Q139" s="252"/>
    </row>
    <row r="140" spans="1:17">
      <c r="A140" s="562">
        <v>134</v>
      </c>
      <c r="B140" s="246"/>
      <c r="C140" s="246"/>
      <c r="D140" s="247"/>
      <c r="E140" s="563"/>
      <c r="F140" s="252"/>
      <c r="G140" s="252"/>
      <c r="H140" s="571"/>
      <c r="I140" s="572"/>
      <c r="J140" s="566" t="e">
        <f>IF(AND(Q140="",#REF!&gt;0,#REF!&lt;5),K140,)</f>
        <v>#REF!</v>
      </c>
      <c r="K140" s="567" t="str">
        <f>IF(D140="","ZZZ9",IF(AND(#REF!&gt;0,#REF!&lt;5),D140&amp;#REF!,D140&amp;"9"))</f>
        <v>ZZZ9</v>
      </c>
      <c r="L140" s="568">
        <f t="shared" si="3"/>
        <v>999</v>
      </c>
      <c r="M140" s="577">
        <f t="shared" si="4"/>
        <v>999</v>
      </c>
      <c r="N140" s="574"/>
      <c r="O140" s="252"/>
      <c r="P140" s="570">
        <f t="shared" si="5"/>
        <v>999</v>
      </c>
      <c r="Q140" s="252"/>
    </row>
    <row r="141" spans="1:17">
      <c r="A141" s="562">
        <v>135</v>
      </c>
      <c r="B141" s="246"/>
      <c r="C141" s="246"/>
      <c r="D141" s="247"/>
      <c r="E141" s="563"/>
      <c r="F141" s="252"/>
      <c r="G141" s="252"/>
      <c r="H141" s="571"/>
      <c r="I141" s="572"/>
      <c r="J141" s="566" t="e">
        <f>IF(AND(Q141="",#REF!&gt;0,#REF!&lt;5),K141,)</f>
        <v>#REF!</v>
      </c>
      <c r="K141" s="567" t="str">
        <f>IF(D141="","ZZZ9",IF(AND(#REF!&gt;0,#REF!&lt;5),D141&amp;#REF!,D141&amp;"9"))</f>
        <v>ZZZ9</v>
      </c>
      <c r="L141" s="568">
        <f t="shared" si="3"/>
        <v>999</v>
      </c>
      <c r="M141" s="577">
        <f t="shared" si="4"/>
        <v>999</v>
      </c>
      <c r="N141" s="574"/>
      <c r="O141" s="572"/>
      <c r="P141" s="582">
        <f t="shared" si="5"/>
        <v>999</v>
      </c>
      <c r="Q141" s="572"/>
    </row>
    <row r="142" spans="1:17">
      <c r="A142" s="562">
        <v>136</v>
      </c>
      <c r="B142" s="246"/>
      <c r="C142" s="246"/>
      <c r="D142" s="247"/>
      <c r="E142" s="563"/>
      <c r="F142" s="252"/>
      <c r="G142" s="252"/>
      <c r="H142" s="571"/>
      <c r="I142" s="572"/>
      <c r="J142" s="566" t="e">
        <f>IF(AND(Q142="",#REF!&gt;0,#REF!&lt;5),K142,)</f>
        <v>#REF!</v>
      </c>
      <c r="K142" s="567" t="str">
        <f>IF(D142="","ZZZ9",IF(AND(#REF!&gt;0,#REF!&lt;5),D142&amp;#REF!,D142&amp;"9"))</f>
        <v>ZZZ9</v>
      </c>
      <c r="L142" s="568">
        <f t="shared" si="3"/>
        <v>999</v>
      </c>
      <c r="M142" s="577">
        <f t="shared" si="4"/>
        <v>999</v>
      </c>
      <c r="N142" s="574"/>
      <c r="O142" s="252"/>
      <c r="P142" s="570">
        <f t="shared" si="5"/>
        <v>999</v>
      </c>
      <c r="Q142" s="252"/>
    </row>
    <row r="143" spans="1:17">
      <c r="A143" s="562">
        <v>137</v>
      </c>
      <c r="B143" s="246"/>
      <c r="C143" s="246"/>
      <c r="D143" s="247"/>
      <c r="E143" s="563"/>
      <c r="F143" s="252"/>
      <c r="G143" s="252"/>
      <c r="H143" s="571"/>
      <c r="I143" s="572"/>
      <c r="J143" s="566" t="e">
        <f>IF(AND(Q143="",#REF!&gt;0,#REF!&lt;5),K143,)</f>
        <v>#REF!</v>
      </c>
      <c r="K143" s="567" t="str">
        <f>IF(D143="","ZZZ9",IF(AND(#REF!&gt;0,#REF!&lt;5),D143&amp;#REF!,D143&amp;"9"))</f>
        <v>ZZZ9</v>
      </c>
      <c r="L143" s="568">
        <f t="shared" si="3"/>
        <v>999</v>
      </c>
      <c r="M143" s="577">
        <f t="shared" si="4"/>
        <v>999</v>
      </c>
      <c r="N143" s="574"/>
      <c r="O143" s="252"/>
      <c r="P143" s="570">
        <f t="shared" si="5"/>
        <v>999</v>
      </c>
      <c r="Q143" s="252"/>
    </row>
    <row r="144" spans="1:17">
      <c r="A144" s="562">
        <v>138</v>
      </c>
      <c r="B144" s="246"/>
      <c r="C144" s="246"/>
      <c r="D144" s="247"/>
      <c r="E144" s="563"/>
      <c r="F144" s="252"/>
      <c r="G144" s="252"/>
      <c r="H144" s="571"/>
      <c r="I144" s="572"/>
      <c r="J144" s="566" t="e">
        <f>IF(AND(Q144="",#REF!&gt;0,#REF!&lt;5),K144,)</f>
        <v>#REF!</v>
      </c>
      <c r="K144" s="567" t="str">
        <f>IF(D144="","ZZZ9",IF(AND(#REF!&gt;0,#REF!&lt;5),D144&amp;#REF!,D144&amp;"9"))</f>
        <v>ZZZ9</v>
      </c>
      <c r="L144" s="568">
        <f t="shared" si="3"/>
        <v>999</v>
      </c>
      <c r="M144" s="577">
        <f t="shared" si="4"/>
        <v>999</v>
      </c>
      <c r="N144" s="574"/>
      <c r="O144" s="252"/>
      <c r="P144" s="570">
        <f t="shared" si="5"/>
        <v>999</v>
      </c>
      <c r="Q144" s="252"/>
    </row>
    <row r="145" spans="1:17">
      <c r="A145" s="562">
        <v>139</v>
      </c>
      <c r="B145" s="246"/>
      <c r="C145" s="246"/>
      <c r="D145" s="247"/>
      <c r="E145" s="563"/>
      <c r="F145" s="252"/>
      <c r="G145" s="252"/>
      <c r="H145" s="571"/>
      <c r="I145" s="572"/>
      <c r="J145" s="566" t="e">
        <f>IF(AND(Q145="",#REF!&gt;0,#REF!&lt;5),K145,)</f>
        <v>#REF!</v>
      </c>
      <c r="K145" s="567" t="str">
        <f>IF(D145="","ZZZ9",IF(AND(#REF!&gt;0,#REF!&lt;5),D145&amp;#REF!,D145&amp;"9"))</f>
        <v>ZZZ9</v>
      </c>
      <c r="L145" s="568">
        <f t="shared" si="3"/>
        <v>999</v>
      </c>
      <c r="M145" s="577">
        <f t="shared" si="4"/>
        <v>999</v>
      </c>
      <c r="N145" s="574"/>
      <c r="O145" s="252"/>
      <c r="P145" s="570">
        <f t="shared" si="5"/>
        <v>999</v>
      </c>
      <c r="Q145" s="252"/>
    </row>
    <row r="146" spans="1:17">
      <c r="A146" s="562">
        <v>140</v>
      </c>
      <c r="B146" s="246"/>
      <c r="C146" s="246"/>
      <c r="D146" s="247"/>
      <c r="E146" s="563"/>
      <c r="F146" s="252"/>
      <c r="G146" s="252"/>
      <c r="H146" s="571"/>
      <c r="I146" s="572"/>
      <c r="J146" s="566" t="e">
        <f>IF(AND(Q146="",#REF!&gt;0,#REF!&lt;5),K146,)</f>
        <v>#REF!</v>
      </c>
      <c r="K146" s="567" t="str">
        <f>IF(D146="","ZZZ9",IF(AND(#REF!&gt;0,#REF!&lt;5),D146&amp;#REF!,D146&amp;"9"))</f>
        <v>ZZZ9</v>
      </c>
      <c r="L146" s="568">
        <f t="shared" si="3"/>
        <v>999</v>
      </c>
      <c r="M146" s="577">
        <f t="shared" si="4"/>
        <v>999</v>
      </c>
      <c r="N146" s="574"/>
      <c r="O146" s="252"/>
      <c r="P146" s="570">
        <f t="shared" si="5"/>
        <v>999</v>
      </c>
      <c r="Q146" s="252"/>
    </row>
    <row r="147" spans="1:17">
      <c r="A147" s="562">
        <v>141</v>
      </c>
      <c r="B147" s="246"/>
      <c r="C147" s="246"/>
      <c r="D147" s="247"/>
      <c r="E147" s="563"/>
      <c r="F147" s="252"/>
      <c r="G147" s="252"/>
      <c r="H147" s="571"/>
      <c r="I147" s="572"/>
      <c r="J147" s="566" t="e">
        <f>IF(AND(Q147="",#REF!&gt;0,#REF!&lt;5),K147,)</f>
        <v>#REF!</v>
      </c>
      <c r="K147" s="567" t="str">
        <f>IF(D147="","ZZZ9",IF(AND(#REF!&gt;0,#REF!&lt;5),D147&amp;#REF!,D147&amp;"9"))</f>
        <v>ZZZ9</v>
      </c>
      <c r="L147" s="568">
        <f t="shared" si="3"/>
        <v>999</v>
      </c>
      <c r="M147" s="577">
        <f t="shared" si="4"/>
        <v>999</v>
      </c>
      <c r="N147" s="574"/>
      <c r="O147" s="252"/>
      <c r="P147" s="570">
        <f t="shared" si="5"/>
        <v>999</v>
      </c>
      <c r="Q147" s="252"/>
    </row>
    <row r="148" spans="1:17">
      <c r="A148" s="562">
        <v>142</v>
      </c>
      <c r="B148" s="246"/>
      <c r="C148" s="246"/>
      <c r="D148" s="247"/>
      <c r="E148" s="563"/>
      <c r="F148" s="252"/>
      <c r="G148" s="252"/>
      <c r="H148" s="571"/>
      <c r="I148" s="572"/>
      <c r="J148" s="566" t="e">
        <f>IF(AND(Q148="",#REF!&gt;0,#REF!&lt;5),K148,)</f>
        <v>#REF!</v>
      </c>
      <c r="K148" s="567" t="str">
        <f>IF(D148="","ZZZ9",IF(AND(#REF!&gt;0,#REF!&lt;5),D148&amp;#REF!,D148&amp;"9"))</f>
        <v>ZZZ9</v>
      </c>
      <c r="L148" s="568">
        <f t="shared" si="3"/>
        <v>999</v>
      </c>
      <c r="M148" s="577">
        <f t="shared" si="4"/>
        <v>999</v>
      </c>
      <c r="N148" s="574"/>
      <c r="O148" s="572"/>
      <c r="P148" s="582">
        <f t="shared" si="5"/>
        <v>999</v>
      </c>
      <c r="Q148" s="572"/>
    </row>
    <row r="149" spans="1:17">
      <c r="A149" s="562">
        <v>143</v>
      </c>
      <c r="B149" s="246"/>
      <c r="C149" s="246"/>
      <c r="D149" s="247"/>
      <c r="E149" s="563"/>
      <c r="F149" s="252"/>
      <c r="G149" s="252"/>
      <c r="H149" s="571"/>
      <c r="I149" s="572"/>
      <c r="J149" s="566" t="e">
        <f>IF(AND(Q149="",#REF!&gt;0,#REF!&lt;5),K149,)</f>
        <v>#REF!</v>
      </c>
      <c r="K149" s="567" t="str">
        <f>IF(D149="","ZZZ9",IF(AND(#REF!&gt;0,#REF!&lt;5),D149&amp;#REF!,D149&amp;"9"))</f>
        <v>ZZZ9</v>
      </c>
      <c r="L149" s="568">
        <f t="shared" si="3"/>
        <v>999</v>
      </c>
      <c r="M149" s="577">
        <f t="shared" si="4"/>
        <v>999</v>
      </c>
      <c r="N149" s="574"/>
      <c r="O149" s="252"/>
      <c r="P149" s="570">
        <f t="shared" si="5"/>
        <v>999</v>
      </c>
      <c r="Q149" s="252"/>
    </row>
    <row r="150" spans="1:17">
      <c r="A150" s="562">
        <v>144</v>
      </c>
      <c r="B150" s="246"/>
      <c r="C150" s="246"/>
      <c r="D150" s="247"/>
      <c r="E150" s="563"/>
      <c r="F150" s="252"/>
      <c r="G150" s="252"/>
      <c r="H150" s="571"/>
      <c r="I150" s="572"/>
      <c r="J150" s="566" t="e">
        <f>IF(AND(Q150="",#REF!&gt;0,#REF!&lt;5),K150,)</f>
        <v>#REF!</v>
      </c>
      <c r="K150" s="567" t="str">
        <f>IF(D150="","ZZZ9",IF(AND(#REF!&gt;0,#REF!&lt;5),D150&amp;#REF!,D150&amp;"9"))</f>
        <v>ZZZ9</v>
      </c>
      <c r="L150" s="568">
        <f t="shared" si="3"/>
        <v>999</v>
      </c>
      <c r="M150" s="577">
        <f t="shared" si="4"/>
        <v>999</v>
      </c>
      <c r="N150" s="574"/>
      <c r="O150" s="252"/>
      <c r="P150" s="570">
        <f t="shared" si="5"/>
        <v>999</v>
      </c>
      <c r="Q150" s="252"/>
    </row>
    <row r="151" spans="1:17">
      <c r="A151" s="562">
        <v>145</v>
      </c>
      <c r="B151" s="246"/>
      <c r="C151" s="246"/>
      <c r="D151" s="247"/>
      <c r="E151" s="563"/>
      <c r="F151" s="252"/>
      <c r="G151" s="252"/>
      <c r="H151" s="571"/>
      <c r="I151" s="572"/>
      <c r="J151" s="566" t="e">
        <f>IF(AND(Q151="",#REF!&gt;0,#REF!&lt;5),K151,)</f>
        <v>#REF!</v>
      </c>
      <c r="K151" s="567" t="str">
        <f>IF(D151="","ZZZ9",IF(AND(#REF!&gt;0,#REF!&lt;5),D151&amp;#REF!,D151&amp;"9"))</f>
        <v>ZZZ9</v>
      </c>
      <c r="L151" s="568">
        <f t="shared" si="3"/>
        <v>999</v>
      </c>
      <c r="M151" s="577">
        <f t="shared" si="4"/>
        <v>999</v>
      </c>
      <c r="N151" s="574"/>
      <c r="O151" s="252"/>
      <c r="P151" s="570">
        <f t="shared" si="5"/>
        <v>999</v>
      </c>
      <c r="Q151" s="252"/>
    </row>
    <row r="152" spans="1:17">
      <c r="A152" s="562">
        <v>146</v>
      </c>
      <c r="B152" s="246"/>
      <c r="C152" s="246"/>
      <c r="D152" s="247"/>
      <c r="E152" s="563"/>
      <c r="F152" s="252"/>
      <c r="G152" s="252"/>
      <c r="H152" s="571"/>
      <c r="I152" s="572"/>
      <c r="J152" s="566" t="e">
        <f>IF(AND(Q152="",#REF!&gt;0,#REF!&lt;5),K152,)</f>
        <v>#REF!</v>
      </c>
      <c r="K152" s="567" t="str">
        <f>IF(D152="","ZZZ9",IF(AND(#REF!&gt;0,#REF!&lt;5),D152&amp;#REF!,D152&amp;"9"))</f>
        <v>ZZZ9</v>
      </c>
      <c r="L152" s="568">
        <f t="shared" si="3"/>
        <v>999</v>
      </c>
      <c r="M152" s="577">
        <f t="shared" si="4"/>
        <v>999</v>
      </c>
      <c r="N152" s="574"/>
      <c r="O152" s="252"/>
      <c r="P152" s="570">
        <f t="shared" si="5"/>
        <v>999</v>
      </c>
      <c r="Q152" s="252"/>
    </row>
    <row r="153" spans="1:17">
      <c r="A153" s="562">
        <v>147</v>
      </c>
      <c r="B153" s="246"/>
      <c r="C153" s="246"/>
      <c r="D153" s="247"/>
      <c r="E153" s="563"/>
      <c r="F153" s="252"/>
      <c r="G153" s="252"/>
      <c r="H153" s="571"/>
      <c r="I153" s="572"/>
      <c r="J153" s="566" t="e">
        <f>IF(AND(Q153="",#REF!&gt;0,#REF!&lt;5),K153,)</f>
        <v>#REF!</v>
      </c>
      <c r="K153" s="567" t="str">
        <f>IF(D153="","ZZZ9",IF(AND(#REF!&gt;0,#REF!&lt;5),D153&amp;#REF!,D153&amp;"9"))</f>
        <v>ZZZ9</v>
      </c>
      <c r="L153" s="568">
        <f t="shared" si="3"/>
        <v>999</v>
      </c>
      <c r="M153" s="577">
        <f t="shared" si="4"/>
        <v>999</v>
      </c>
      <c r="N153" s="574"/>
      <c r="O153" s="252"/>
      <c r="P153" s="570">
        <f t="shared" si="5"/>
        <v>999</v>
      </c>
      <c r="Q153" s="252"/>
    </row>
    <row r="154" spans="1:17">
      <c r="A154" s="562">
        <v>148</v>
      </c>
      <c r="B154" s="246"/>
      <c r="C154" s="246"/>
      <c r="D154" s="247"/>
      <c r="E154" s="563"/>
      <c r="F154" s="252"/>
      <c r="G154" s="252"/>
      <c r="H154" s="571"/>
      <c r="I154" s="572"/>
      <c r="J154" s="566" t="e">
        <f>IF(AND(Q154="",#REF!&gt;0,#REF!&lt;5),K154,)</f>
        <v>#REF!</v>
      </c>
      <c r="K154" s="567" t="str">
        <f>IF(D154="","ZZZ9",IF(AND(#REF!&gt;0,#REF!&lt;5),D154&amp;#REF!,D154&amp;"9"))</f>
        <v>ZZZ9</v>
      </c>
      <c r="L154" s="568">
        <f t="shared" si="3"/>
        <v>999</v>
      </c>
      <c r="M154" s="577">
        <f t="shared" si="4"/>
        <v>999</v>
      </c>
      <c r="N154" s="574"/>
      <c r="O154" s="252"/>
      <c r="P154" s="570">
        <f t="shared" si="5"/>
        <v>999</v>
      </c>
      <c r="Q154" s="252"/>
    </row>
    <row r="155" spans="1:17">
      <c r="A155" s="562">
        <v>149</v>
      </c>
      <c r="B155" s="246"/>
      <c r="C155" s="246"/>
      <c r="D155" s="247"/>
      <c r="E155" s="563"/>
      <c r="F155" s="252"/>
      <c r="G155" s="252"/>
      <c r="H155" s="571"/>
      <c r="I155" s="572"/>
      <c r="J155" s="566" t="e">
        <f>IF(AND(Q155="",#REF!&gt;0,#REF!&lt;5),K155,)</f>
        <v>#REF!</v>
      </c>
      <c r="K155" s="567" t="str">
        <f>IF(D155="","ZZZ9",IF(AND(#REF!&gt;0,#REF!&lt;5),D155&amp;#REF!,D155&amp;"9"))</f>
        <v>ZZZ9</v>
      </c>
      <c r="L155" s="568">
        <f t="shared" si="3"/>
        <v>999</v>
      </c>
      <c r="M155" s="577">
        <f t="shared" si="4"/>
        <v>999</v>
      </c>
      <c r="N155" s="574"/>
      <c r="O155" s="252"/>
      <c r="P155" s="570">
        <f t="shared" si="5"/>
        <v>999</v>
      </c>
      <c r="Q155" s="252"/>
    </row>
    <row r="156" spans="1:17">
      <c r="A156" s="562">
        <v>150</v>
      </c>
      <c r="B156" s="246"/>
      <c r="C156" s="246"/>
      <c r="D156" s="247"/>
      <c r="E156" s="563"/>
      <c r="F156" s="252"/>
      <c r="G156" s="252"/>
      <c r="H156" s="571"/>
      <c r="I156" s="572"/>
      <c r="J156" s="566" t="e">
        <f>IF(AND(Q156="",#REF!&gt;0,#REF!&lt;5),K156,)</f>
        <v>#REF!</v>
      </c>
      <c r="K156" s="567" t="str">
        <f>IF(D156="","ZZZ9",IF(AND(#REF!&gt;0,#REF!&lt;5),D156&amp;#REF!,D156&amp;"9"))</f>
        <v>ZZZ9</v>
      </c>
      <c r="L156" s="568">
        <f t="shared" si="3"/>
        <v>999</v>
      </c>
      <c r="M156" s="577">
        <f t="shared" si="4"/>
        <v>999</v>
      </c>
      <c r="N156" s="574"/>
      <c r="O156" s="252"/>
      <c r="P156" s="570">
        <f t="shared" si="5"/>
        <v>999</v>
      </c>
      <c r="Q156" s="252"/>
    </row>
  </sheetData>
  <conditionalFormatting sqref="A7:D156">
    <cfRule type="expression" dxfId="164" priority="14" stopIfTrue="1">
      <formula>$Q7&gt;=1</formula>
    </cfRule>
  </conditionalFormatting>
  <conditionalFormatting sqref="B7:D37">
    <cfRule type="expression" dxfId="163" priority="1" stopIfTrue="1">
      <formula>$Q7&gt;=1</formula>
    </cfRule>
  </conditionalFormatting>
  <conditionalFormatting sqref="E7:E14">
    <cfRule type="expression" dxfId="162" priority="6" stopIfTrue="1">
      <formula>AND(ROUNDDOWN(($A$4-E7)/365.25,0)&lt;=13,G7&lt;&gt;"OK")</formula>
    </cfRule>
    <cfRule type="expression" dxfId="161" priority="7" stopIfTrue="1">
      <formula>AND(ROUNDDOWN(($A$4-E7)/365.25,0)&lt;=14,G7&lt;&gt;"OK")</formula>
    </cfRule>
    <cfRule type="expression" dxfId="160" priority="8" stopIfTrue="1">
      <formula>AND(ROUNDDOWN(($A$4-E7)/365.25,0)&lt;=17,G7&lt;&gt;"OK")</formula>
    </cfRule>
    <cfRule type="expression" dxfId="159" priority="11" stopIfTrue="1">
      <formula>AND(ROUNDDOWN(($A$4-E7)/365.25,0)&lt;=13,G7&lt;&gt;"OK")</formula>
    </cfRule>
    <cfRule type="expression" dxfId="158" priority="12" stopIfTrue="1">
      <formula>AND(ROUNDDOWN(($A$4-E7)/365.25,0)&lt;=14,G7&lt;&gt;"OK")</formula>
    </cfRule>
    <cfRule type="expression" dxfId="157" priority="13" stopIfTrue="1">
      <formula>AND(ROUNDDOWN(($A$4-E7)/365.25,0)&lt;=17,G7&lt;&gt;"OK")</formula>
    </cfRule>
  </conditionalFormatting>
  <conditionalFormatting sqref="E7:E156">
    <cfRule type="expression" dxfId="156" priority="16" stopIfTrue="1">
      <formula>AND(ROUNDDOWN(($A$4-E7)/365.25,0)&lt;=13,G7&lt;&gt;"OK")</formula>
    </cfRule>
    <cfRule type="expression" dxfId="155" priority="17" stopIfTrue="1">
      <formula>AND(ROUNDDOWN(($A$4-E7)/365.25,0)&lt;=14,G7&lt;&gt;"OK")</formula>
    </cfRule>
    <cfRule type="expression" dxfId="154" priority="18" stopIfTrue="1">
      <formula>AND(ROUNDDOWN(($A$4-E7)/365.25,0)&lt;=17,G7&lt;&gt;"OK")</formula>
    </cfRule>
  </conditionalFormatting>
  <conditionalFormatting sqref="J7:J156">
    <cfRule type="cellIs" dxfId="153"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88129" r:id="rId3" name="Button 1">
              <controlPr defaultSize="0" print="0" autoPict="0" macro="[0]!egyeni_fotabla_sorsolasi_ranglista">
                <anchor moveWithCells="1" sizeWithCells="1">
                  <from>
                    <xdr:col>7</xdr:col>
                    <xdr:colOff>167640</xdr:colOff>
                    <xdr:row>0</xdr:row>
                    <xdr:rowOff>53340</xdr:rowOff>
                  </from>
                  <to>
                    <xdr:col>14</xdr:col>
                    <xdr:colOff>106680</xdr:colOff>
                    <xdr:row>1</xdr:row>
                    <xdr:rowOff>106680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Munka23">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IF($B7="","",VLOOKUP($B7,'1MD ELO (3)'!$A$7:$O$22,5))</f>
        <v/>
      </c>
      <c r="D7" s="407" t="str">
        <f>IF($B7="","",VLOOKUP($B7,'1MD ELO (3)'!$A$7:$O$22,15))</f>
        <v/>
      </c>
      <c r="E7" s="421" t="str">
        <f>UPPER(IF($B7="","",VLOOKUP($B7,'1MD ELO (3)'!$A$7:$O$22,2)))</f>
        <v/>
      </c>
      <c r="F7" s="481"/>
      <c r="G7" s="421" t="str">
        <f>IF($B7="","",VLOOKUP($B7,'1MD ELO (3)'!$A$7:$O$22,3))</f>
        <v/>
      </c>
      <c r="H7" s="481"/>
      <c r="I7" s="421" t="str">
        <f>IF($B7="","",VLOOKUP($B7,'1MD ELO (3)'!$A$7:$O$22,4))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IF($B9="","",VLOOKUP($B9,'1MD ELO (3)'!$A$7:$O$22,5))</f>
        <v/>
      </c>
      <c r="D9" s="407" t="str">
        <f>IF($B9="","",VLOOKUP($B9,'1MD ELO (3)'!$A$7:$O$22,15))</f>
        <v/>
      </c>
      <c r="E9" s="421" t="str">
        <f>UPPER(IF($B9="","",VLOOKUP($B9,'1MD ELO (3)'!$A$7:$O$22,2)))</f>
        <v/>
      </c>
      <c r="F9" s="481"/>
      <c r="G9" s="421" t="str">
        <f>IF($B9="","",VLOOKUP($B9,'1MD ELO (3)'!$A$7:$O$22,3))</f>
        <v/>
      </c>
      <c r="H9" s="481"/>
      <c r="I9" s="421" t="str">
        <f>IF($B9="","",VLOOKUP($B9,'1MD ELO (3)'!$A$7:$O$22,4))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IF($B11="","",VLOOKUP($B11,'1MD ELO (3)'!$A$7:$O$22,5))</f>
        <v/>
      </c>
      <c r="D11" s="407" t="str">
        <f>IF($B11="","",VLOOKUP($B11,'1MD ELO (3)'!$A$7:$O$22,15))</f>
        <v/>
      </c>
      <c r="E11" s="421" t="str">
        <f>UPPER(IF($B11="","",VLOOKUP($B11,'1MD ELO (3)'!$A$7:$O$22,2)))</f>
        <v/>
      </c>
      <c r="F11" s="481"/>
      <c r="G11" s="421" t="str">
        <f>IF($B11="","",VLOOKUP($B11,'1MD ELO (3)'!$A$7:$O$22,3))</f>
        <v/>
      </c>
      <c r="H11" s="481"/>
      <c r="I11" s="421"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152" priority="1"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AK41"/>
  <sheetViews>
    <sheetView workbookViewId="0">
      <selection activeCell="M11" sqref="M11"/>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IF($B7="","",VLOOKUP($B7,#REF!,5))</f>
        <v/>
      </c>
      <c r="D7" s="407" t="str">
        <f>IF($B7="","",VLOOKUP($B7,#REF!,15))</f>
        <v/>
      </c>
      <c r="E7" s="421" t="s">
        <v>158</v>
      </c>
      <c r="F7" s="481"/>
      <c r="G7" s="421" t="s">
        <v>159</v>
      </c>
      <c r="H7" s="481"/>
      <c r="I7" s="421" t="s">
        <v>136</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IF($B9="","",VLOOKUP($B9,#REF!,5))</f>
        <v/>
      </c>
      <c r="D9" s="407" t="str">
        <f>IF($B9="","",VLOOKUP($B9,#REF!,15))</f>
        <v/>
      </c>
      <c r="E9" s="421" t="s">
        <v>160</v>
      </c>
      <c r="F9" s="481"/>
      <c r="G9" s="421" t="s">
        <v>161</v>
      </c>
      <c r="H9" s="481"/>
      <c r="I9" s="421" t="s">
        <v>125</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IF($B11="","",VLOOKUP($B11,#REF!,5))</f>
        <v/>
      </c>
      <c r="D11" s="407" t="str">
        <f>IF($B11="","",VLOOKUP($B11,#REF!,15))</f>
        <v/>
      </c>
      <c r="E11" s="421" t="s">
        <v>162</v>
      </c>
      <c r="F11" s="481"/>
      <c r="G11" s="421" t="s">
        <v>163</v>
      </c>
      <c r="H11" s="481"/>
      <c r="I11" s="421" t="s">
        <v>125</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Molnár</v>
      </c>
      <c r="E18" s="703"/>
      <c r="F18" s="703" t="str">
        <f>E9</f>
        <v>Kecskeméti</v>
      </c>
      <c r="G18" s="703"/>
      <c r="H18" s="703" t="str">
        <f>E11</f>
        <v>Rekedt-Nagy</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Molnár</v>
      </c>
      <c r="C19" s="703"/>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Kecskeméti</v>
      </c>
      <c r="C20" s="703"/>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Rekedt-Nagy</v>
      </c>
      <c r="C21" s="703"/>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284" priority="1"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Munka24">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(3)'!$A$7:$O$22,5))</f>
        <v/>
      </c>
      <c r="D7" s="521" t="str">
        <f>IF($B7="","",VLOOKUP($B7,'1MD ELO (3)'!$A$7:$O$22,15))</f>
        <v/>
      </c>
      <c r="E7" s="708" t="str">
        <f>UPPER(IF($B7="","",VLOOKUP($B7,'1MD ELO (3)'!$A$7:$O$22,2)))</f>
        <v/>
      </c>
      <c r="F7" s="708"/>
      <c r="G7" s="708" t="str">
        <f>IF($B7="","",VLOOKUP($B7,'1MD ELO (3)'!$A$7:$O$22,3))</f>
        <v/>
      </c>
      <c r="H7" s="708"/>
      <c r="I7" s="522" t="str">
        <f>IF($B7="","",VLOOKUP($B7,'1MD ELO (3)'!$A$7:$O$22,4))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(3)'!$A$7:$O$22,5))</f>
        <v/>
      </c>
      <c r="D9" s="521" t="str">
        <f>IF($B9="","",VLOOKUP($B9,'1MD ELO (3)'!$A$7:$O$22,15))</f>
        <v/>
      </c>
      <c r="E9" s="708" t="str">
        <f>UPPER(IF($B9="","",VLOOKUP($B9,'1MD ELO (3)'!$A$7:$O$22,2)))</f>
        <v/>
      </c>
      <c r="F9" s="708"/>
      <c r="G9" s="708" t="str">
        <f>IF($B9="","",VLOOKUP($B9,'1MD ELO (3)'!$A$7:$O$22,3))</f>
        <v/>
      </c>
      <c r="H9" s="708"/>
      <c r="I9" s="522" t="str">
        <f>IF($B9="","",VLOOKUP($B9,'1MD ELO (3)'!$A$7:$O$22,4))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(3)'!$A$7:$O$22,5))</f>
        <v/>
      </c>
      <c r="D11" s="521" t="str">
        <f>IF($B11="","",VLOOKUP($B11,'1MD ELO (3)'!$A$7:$O$22,15))</f>
        <v/>
      </c>
      <c r="E11" s="708" t="str">
        <f>UPPER(IF($B11="","",VLOOKUP($B11,'1MD ELO (3)'!$A$7:$O$22,2)))</f>
        <v/>
      </c>
      <c r="F11" s="708"/>
      <c r="G11" s="708" t="str">
        <f>IF($B11="","",VLOOKUP($B11,'1MD ELO (3)'!$A$7:$O$22,3))</f>
        <v/>
      </c>
      <c r="H11" s="708"/>
      <c r="I11" s="522"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(3)'!$A$7:$O$22,5))</f>
        <v/>
      </c>
      <c r="D13" s="521" t="str">
        <f>IF($B13="","",VLOOKUP($B13,'1MD ELO (3)'!$A$7:$O$22,15))</f>
        <v/>
      </c>
      <c r="E13" s="708" t="str">
        <f>UPPER(IF($B13="","",VLOOKUP($B13,'1MD ELO (3)'!$A$7:$O$22,2)))</f>
        <v/>
      </c>
      <c r="F13" s="708"/>
      <c r="G13" s="708" t="str">
        <f>IF($B13="","",VLOOKUP($B13,'1MD ELO (3)'!$A$7:$O$22,3))</f>
        <v/>
      </c>
      <c r="H13" s="708"/>
      <c r="I13" s="522" t="str">
        <f>IF($B13="","",VLOOKUP($B13,'1MD ELO (3)'!$A$7:$O$22,4))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151"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Munka25">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460"/>
      <c r="R3" s="51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274" t="s">
        <v>104</v>
      </c>
      <c r="Q4" s="276" t="s">
        <v>217</v>
      </c>
      <c r="R4" s="276" t="s">
        <v>190</v>
      </c>
      <c r="S4" s="205"/>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P5" s="463" t="s">
        <v>107</v>
      </c>
      <c r="Q5" s="464" t="s">
        <v>189</v>
      </c>
      <c r="R5" s="464" t="s">
        <v>218</v>
      </c>
      <c r="S5" s="205"/>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P6" s="467" t="s">
        <v>119</v>
      </c>
      <c r="Q6" s="468" t="s">
        <v>219</v>
      </c>
      <c r="R6" s="468" t="s">
        <v>105</v>
      </c>
      <c r="S6" s="205"/>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(3)'!$A$7:$O$22,5))</f>
        <v/>
      </c>
      <c r="D7" s="521" t="str">
        <f>IF($B7="","",VLOOKUP($B7,'1MD ELO (3)'!$A$7:$O$22,15))</f>
        <v/>
      </c>
      <c r="E7" s="708" t="str">
        <f>UPPER(IF($B7="","",VLOOKUP($B7,'1MD ELO (3)'!$A$7:$O$22,2)))</f>
        <v/>
      </c>
      <c r="F7" s="708"/>
      <c r="G7" s="708" t="str">
        <f>IF($B7="","",VLOOKUP($B7,'1MD ELO (3)'!$A$7:$O$22,3))</f>
        <v/>
      </c>
      <c r="H7" s="708"/>
      <c r="I7" s="522" t="str">
        <f>IF($B7="","",VLOOKUP($B7,'1MD ELO (3)'!$A$7:$O$22,4))</f>
        <v/>
      </c>
      <c r="J7" s="394"/>
      <c r="K7" s="472"/>
      <c r="L7" s="473" t="str">
        <f>IF(K7="","",CONCATENATE(VLOOKUP($Y$3,$AB$1:$AK$1,K7)," pont"))</f>
        <v/>
      </c>
      <c r="M7" s="474"/>
      <c r="P7" s="274" t="s">
        <v>222</v>
      </c>
      <c r="Q7" s="276" t="s">
        <v>108</v>
      </c>
      <c r="R7" s="276" t="s">
        <v>223</v>
      </c>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P8" s="463" t="s">
        <v>224</v>
      </c>
      <c r="Q8" s="464" t="s">
        <v>120</v>
      </c>
      <c r="R8" s="464" t="s">
        <v>225</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(3)'!$A$7:$O$22,5))</f>
        <v/>
      </c>
      <c r="D9" s="521" t="str">
        <f>IF($B9="","",VLOOKUP($B9,'1MD ELO (3)'!$A$7:$O$22,15))</f>
        <v/>
      </c>
      <c r="E9" s="708" t="str">
        <f>UPPER(IF($B9="","",VLOOKUP($B9,'1MD ELO (3)'!$A$7:$O$22,2)))</f>
        <v/>
      </c>
      <c r="F9" s="708"/>
      <c r="G9" s="708" t="str">
        <f>IF($B9="","",VLOOKUP($B9,'1MD ELO (3)'!$A$7:$O$22,3))</f>
        <v/>
      </c>
      <c r="H9" s="708"/>
      <c r="I9" s="522" t="str">
        <f>IF($B9="","",VLOOKUP($B9,'1MD ELO (3)'!$A$7:$O$22,4))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(3)'!$A$7:$O$22,5))</f>
        <v/>
      </c>
      <c r="D11" s="521" t="str">
        <f>IF($B11="","",VLOOKUP($B11,'1MD ELO (3)'!$A$7:$O$22,15))</f>
        <v/>
      </c>
      <c r="E11" s="708" t="str">
        <f>UPPER(IF($B11="","",VLOOKUP($B11,'1MD ELO (3)'!$A$7:$O$22,2)))</f>
        <v/>
      </c>
      <c r="F11" s="708"/>
      <c r="G11" s="708" t="str">
        <f>IF($B11="","",VLOOKUP($B11,'1MD ELO (3)'!$A$7:$O$22,3))</f>
        <v/>
      </c>
      <c r="H11" s="708"/>
      <c r="I11" s="522"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(3)'!$A$7:$O$22,5))</f>
        <v/>
      </c>
      <c r="D13" s="521" t="str">
        <f>IF($B13="","",VLOOKUP($B13,'1MD ELO (3)'!$A$7:$O$22,15))</f>
        <v/>
      </c>
      <c r="E13" s="708" t="str">
        <f>UPPER(IF($B13="","",VLOOKUP($B13,'1MD ELO (3)'!$A$7:$O$22,2)))</f>
        <v/>
      </c>
      <c r="F13" s="708"/>
      <c r="G13" s="708" t="str">
        <f>IF($B13="","",VLOOKUP($B13,'1MD ELO (3)'!$A$7:$O$22,3))</f>
        <v/>
      </c>
      <c r="H13" s="708"/>
      <c r="I13" s="522" t="str">
        <f>IF($B13="","",VLOOKUP($B13,'1MD ELO (3)'!$A$7:$O$22,4))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523"/>
      <c r="C14" s="524"/>
      <c r="D14" s="524"/>
      <c r="E14" s="524"/>
      <c r="F14" s="524"/>
      <c r="G14" s="524"/>
      <c r="H14" s="524"/>
      <c r="I14" s="524"/>
      <c r="J14" s="394"/>
      <c r="K14" s="476"/>
      <c r="L14" s="476"/>
      <c r="M14" s="478"/>
      <c r="Y14" s="275"/>
      <c r="Z14" s="275"/>
      <c r="AA14" s="275"/>
      <c r="AB14" s="275"/>
      <c r="AC14" s="275"/>
      <c r="AD14" s="275"/>
      <c r="AE14" s="275"/>
      <c r="AF14" s="275"/>
      <c r="AG14" s="275"/>
      <c r="AH14" s="275"/>
      <c r="AI14" s="275"/>
      <c r="AJ14" s="275"/>
      <c r="AK14" s="275"/>
    </row>
    <row r="15" spans="1:37">
      <c r="A15" s="476" t="s">
        <v>231</v>
      </c>
      <c r="B15" s="520"/>
      <c r="C15" s="521" t="str">
        <f>IF($B15="","",VLOOKUP($B15,'1MD ELO (3)'!$A$7:$O$22,5))</f>
        <v/>
      </c>
      <c r="D15" s="521" t="str">
        <f>IF($B15="","",VLOOKUP($B15,'1MD ELO (3)'!$A$7:$O$22,15))</f>
        <v/>
      </c>
      <c r="E15" s="708" t="str">
        <f>UPPER(IF($B15="","",VLOOKUP($B15,'1MD ELO (3)'!$A$7:$O$22,2)))</f>
        <v/>
      </c>
      <c r="F15" s="708"/>
      <c r="G15" s="708" t="str">
        <f>IF($B15="","",VLOOKUP($B15,'1MD ELO (3)'!$A$7:$O$22,3))</f>
        <v/>
      </c>
      <c r="H15" s="708"/>
      <c r="I15" s="522" t="str">
        <f>IF($B15="","",VLOOKUP($B15,'1MD ELO (3)'!$A$7:$O$22,4))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703" t="str">
        <f>E15</f>
        <v/>
      </c>
      <c r="M18" s="703"/>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703"/>
      <c r="M19" s="703"/>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703"/>
      <c r="M20" s="703"/>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705"/>
      <c r="M21" s="705"/>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705"/>
      <c r="M22" s="705"/>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231</v>
      </c>
      <c r="B23" s="711" t="str">
        <f>E15</f>
        <v/>
      </c>
      <c r="C23" s="711"/>
      <c r="D23" s="705"/>
      <c r="E23" s="705"/>
      <c r="F23" s="705"/>
      <c r="G23" s="705"/>
      <c r="H23" s="703"/>
      <c r="I23" s="703"/>
      <c r="J23" s="703"/>
      <c r="K23" s="703"/>
      <c r="L23" s="704"/>
      <c r="M23" s="70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5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R41">
    <cfRule type="expression" dxfId="150"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Munka26">
    <tabColor indexed="11"/>
  </sheetPr>
  <dimension ref="A1:AK47"/>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O5" s="274" t="s">
        <v>104</v>
      </c>
      <c r="P5" s="276" t="s">
        <v>105</v>
      </c>
      <c r="R5" s="274" t="s">
        <v>104</v>
      </c>
      <c r="S5" s="475" t="s">
        <v>255</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O6" s="463" t="s">
        <v>107</v>
      </c>
      <c r="P6" s="464" t="s">
        <v>108</v>
      </c>
      <c r="R6" s="463" t="s">
        <v>107</v>
      </c>
      <c r="S6" s="479" t="s">
        <v>256</v>
      </c>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(3)'!$A$7:$O$22,5))</f>
        <v/>
      </c>
      <c r="D7" s="407" t="str">
        <f>IF($B7="","",VLOOKUP($B7,'1MD ELO (3)'!$A$7:$O$22,15))</f>
        <v/>
      </c>
      <c r="E7" s="435" t="str">
        <f>UPPER(IF($B7="","",VLOOKUP($B7,'1MD ELO (3)'!$A$7:$O$22,2)))</f>
        <v/>
      </c>
      <c r="F7" s="471"/>
      <c r="G7" s="435" t="str">
        <f>IF($B7="","",VLOOKUP($B7,'1MD ELO (3)'!$A$7:$O$22,3))</f>
        <v/>
      </c>
      <c r="H7" s="471"/>
      <c r="I7" s="435" t="str">
        <f>IF($B7="","",VLOOKUP($B7,'1MD ELO (3)'!$A$7:$O$22,4))</f>
        <v/>
      </c>
      <c r="J7" s="394"/>
      <c r="K7" s="472"/>
      <c r="L7" s="473" t="str">
        <f>IF(K7="","",CONCATENATE(VLOOKUP($Y$3,$AB$1:$AK$1,K7)," pont"))</f>
        <v/>
      </c>
      <c r="M7" s="474"/>
      <c r="O7" s="467" t="s">
        <v>119</v>
      </c>
      <c r="P7" s="468" t="s">
        <v>120</v>
      </c>
      <c r="R7" s="467" t="s">
        <v>119</v>
      </c>
      <c r="S7" s="482" t="s">
        <v>223</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(3)'!$A$7:$O$22,5))</f>
        <v/>
      </c>
      <c r="D9" s="407" t="str">
        <f>IF($B9="","",VLOOKUP($B9,'1MD ELO (3)'!$A$7:$O$22,15))</f>
        <v/>
      </c>
      <c r="E9" s="421" t="str">
        <f>UPPER(IF($B9="","",VLOOKUP($B9,'1MD ELO (3)'!$A$7:$O$22,2)))</f>
        <v/>
      </c>
      <c r="F9" s="481"/>
      <c r="G9" s="421" t="str">
        <f>IF($B9="","",VLOOKUP($B9,'1MD ELO (3)'!$A$7:$O$22,3))</f>
        <v/>
      </c>
      <c r="H9" s="481"/>
      <c r="I9" s="421" t="str">
        <f>IF($B9="","",VLOOKUP($B9,'1MD ELO (3)'!$A$7:$O$22,4))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(3)'!$A$7:$O$22,5))</f>
        <v/>
      </c>
      <c r="D11" s="407" t="str">
        <f>IF($B11="","",VLOOKUP($B11,'1MD ELO (3)'!$A$7:$O$22,15))</f>
        <v/>
      </c>
      <c r="E11" s="421" t="str">
        <f>UPPER(IF($B11="","",VLOOKUP($B11,'1MD ELO (3)'!$A$7:$O$22,2)))</f>
        <v/>
      </c>
      <c r="F11" s="481"/>
      <c r="G11" s="421" t="str">
        <f>IF($B11="","",VLOOKUP($B11,'1MD ELO (3)'!$A$7:$O$22,3))</f>
        <v/>
      </c>
      <c r="H11" s="481"/>
      <c r="I11" s="421"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(3)'!$A$7:$O$22,5))</f>
        <v/>
      </c>
      <c r="D13" s="407" t="str">
        <f>IF($B13="","",VLOOKUP($B13,'1MD ELO (3)'!$A$7:$O$22,15))</f>
        <v/>
      </c>
      <c r="E13" s="435" t="str">
        <f>UPPER(IF($B13="","",VLOOKUP($B13,'1MD ELO (3)'!$A$7:$O$22,2)))</f>
        <v/>
      </c>
      <c r="F13" s="471"/>
      <c r="G13" s="435" t="str">
        <f>IF($B13="","",VLOOKUP($B13,'1MD ELO (3)'!$A$7:$O$22,3))</f>
        <v/>
      </c>
      <c r="H13" s="471"/>
      <c r="I13" s="435" t="str">
        <f>IF($B13="","",VLOOKUP($B13,'1MD ELO (3)'!$A$7:$O$22,4))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(3)'!$A$7:$O$22,5))</f>
        <v/>
      </c>
      <c r="D15" s="407" t="str">
        <f>IF($B15="","",VLOOKUP($B15,'1MD ELO (3)'!$A$7:$O$22,15))</f>
        <v/>
      </c>
      <c r="E15" s="421" t="str">
        <f>UPPER(IF($B15="","",VLOOKUP($B15,'1MD ELO (3)'!$A$7:$O$22,2)))</f>
        <v/>
      </c>
      <c r="F15" s="481"/>
      <c r="G15" s="421" t="str">
        <f>IF($B15="","",VLOOKUP($B15,'1MD ELO (3)'!$A$7:$O$22,3))</f>
        <v/>
      </c>
      <c r="H15" s="481"/>
      <c r="I15" s="421" t="str">
        <f>IF($B15="","",VLOOKUP($B15,'1MD ELO (3)'!$A$7:$O$22,4))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(3)'!$A$7:$O$22,5))</f>
        <v/>
      </c>
      <c r="D17" s="407" t="str">
        <f>IF($B17="","",VLOOKUP($B17,'1MD ELO (3)'!$A$7:$O$22,15))</f>
        <v/>
      </c>
      <c r="E17" s="421" t="str">
        <f>UPPER(IF($B17="","",VLOOKUP($B17,'1MD ELO (3)'!$A$7:$O$22,2)))</f>
        <v/>
      </c>
      <c r="F17" s="481"/>
      <c r="G17" s="421" t="str">
        <f>IF($B17="","",VLOOKUP($B17,'1MD ELO (3)'!$A$7:$O$22,3))</f>
        <v/>
      </c>
      <c r="H17" s="481"/>
      <c r="I17" s="421" t="str">
        <f>IF($B17="","",VLOOKUP($B17,'1MD ELO (3)'!$A$7:$O$22,4))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394"/>
      <c r="B18" s="394"/>
      <c r="C18" s="394"/>
      <c r="D18" s="394"/>
      <c r="E18" s="394"/>
      <c r="F18" s="394"/>
      <c r="G18" s="394"/>
      <c r="H18" s="394"/>
      <c r="I18" s="394"/>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394"/>
      <c r="B19" s="394"/>
      <c r="C19" s="394"/>
      <c r="D19" s="394"/>
      <c r="E19" s="394"/>
      <c r="F19" s="394"/>
      <c r="G19" s="394"/>
      <c r="H19" s="394"/>
      <c r="I19" s="394"/>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394"/>
      <c r="K27" s="394"/>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394"/>
      <c r="K28" s="394"/>
      <c r="L28" s="394"/>
      <c r="M28" s="490"/>
    </row>
    <row r="29" spans="1:37" ht="18.75" customHeight="1">
      <c r="A29" s="489" t="s">
        <v>231</v>
      </c>
      <c r="B29" s="711" t="str">
        <f>E15</f>
        <v/>
      </c>
      <c r="C29" s="711"/>
      <c r="D29" s="705"/>
      <c r="E29" s="705"/>
      <c r="F29" s="704"/>
      <c r="G29" s="704"/>
      <c r="H29" s="705"/>
      <c r="I29" s="705"/>
      <c r="J29" s="394"/>
      <c r="K29" s="394"/>
      <c r="L29" s="394"/>
      <c r="M29" s="490"/>
    </row>
    <row r="30" spans="1:37" ht="18.75" customHeight="1">
      <c r="A30" s="489" t="s">
        <v>257</v>
      </c>
      <c r="B30" s="711" t="str">
        <f>E17</f>
        <v/>
      </c>
      <c r="C30" s="711"/>
      <c r="D30" s="705"/>
      <c r="E30" s="705"/>
      <c r="F30" s="705"/>
      <c r="G30" s="705"/>
      <c r="H30" s="704"/>
      <c r="I30" s="704"/>
      <c r="J30" s="394"/>
      <c r="K30" s="394"/>
      <c r="L30" s="394"/>
      <c r="M30" s="490"/>
    </row>
    <row r="31" spans="1:37">
      <c r="A31" s="394"/>
      <c r="B31" s="394"/>
      <c r="C31" s="394"/>
      <c r="D31" s="394"/>
      <c r="E31" s="394"/>
      <c r="F31" s="394"/>
      <c r="G31" s="394"/>
      <c r="H31" s="394"/>
      <c r="I31" s="394"/>
      <c r="J31" s="394"/>
      <c r="K31" s="394"/>
      <c r="L31" s="394"/>
      <c r="M31" s="394"/>
    </row>
    <row r="32" spans="1:37">
      <c r="A32" s="394" t="s">
        <v>169</v>
      </c>
      <c r="B32" s="394"/>
      <c r="C32" s="712" t="str">
        <f>IF(M23=1,B23,IF(M24=1,B24,IF(M25=1,B25,"")))</f>
        <v/>
      </c>
      <c r="D32" s="712"/>
      <c r="E32" s="476" t="s">
        <v>258</v>
      </c>
      <c r="F32" s="712" t="str">
        <f>IF(M28=1,B28,IF(M29=1,B29,IF(M30=1,B30,"")))</f>
        <v/>
      </c>
      <c r="G32" s="712"/>
      <c r="H32" s="394"/>
      <c r="I32" s="495"/>
      <c r="J32" s="394"/>
      <c r="K32" s="394"/>
      <c r="L32" s="394"/>
      <c r="M32" s="394"/>
    </row>
    <row r="33" spans="1:18">
      <c r="A33" s="394"/>
      <c r="B33" s="394"/>
      <c r="C33" s="394"/>
      <c r="D33" s="394"/>
      <c r="E33" s="394"/>
      <c r="F33" s="476"/>
      <c r="G33" s="476"/>
      <c r="H33" s="394"/>
      <c r="I33" s="394"/>
      <c r="J33" s="394"/>
      <c r="K33" s="394"/>
      <c r="L33" s="394"/>
      <c r="M33" s="394"/>
    </row>
    <row r="34" spans="1:18">
      <c r="A34" s="394" t="s">
        <v>259</v>
      </c>
      <c r="B34" s="394"/>
      <c r="C34" s="712" t="str">
        <f>IF(M23=2,B23,IF(M24=2,B24,IF(M25=2,B25,"")))</f>
        <v/>
      </c>
      <c r="D34" s="712"/>
      <c r="E34" s="476" t="s">
        <v>258</v>
      </c>
      <c r="F34" s="712" t="str">
        <f>IF(M28=2,B28,IF(M29=2,B29,IF(M30=2,B30,"")))</f>
        <v/>
      </c>
      <c r="G34" s="712"/>
      <c r="H34" s="394"/>
      <c r="I34" s="495"/>
      <c r="J34" s="394"/>
      <c r="K34" s="394"/>
      <c r="L34" s="394"/>
      <c r="M34" s="394"/>
    </row>
    <row r="35" spans="1:18">
      <c r="A35" s="394"/>
      <c r="B35" s="394"/>
      <c r="C35" s="476"/>
      <c r="D35" s="476"/>
      <c r="E35" s="476"/>
      <c r="F35" s="476"/>
      <c r="G35" s="476"/>
      <c r="H35" s="394"/>
      <c r="I35" s="394"/>
      <c r="J35" s="394"/>
      <c r="K35" s="394"/>
      <c r="L35" s="394"/>
      <c r="M35" s="394"/>
    </row>
    <row r="36" spans="1:18">
      <c r="A36" s="394" t="s">
        <v>260</v>
      </c>
      <c r="B36" s="394"/>
      <c r="C36" s="712" t="str">
        <f>IF(M23=3,B23,IF(M24=3,B24,IF(M25=3,B25,"")))</f>
        <v/>
      </c>
      <c r="D36" s="712"/>
      <c r="E36" s="476" t="s">
        <v>258</v>
      </c>
      <c r="F36" s="712" t="str">
        <f>IF(M28=3,B28,IF(M29=3,B29,IF(M30=3,B30,"")))</f>
        <v/>
      </c>
      <c r="G36" s="712"/>
      <c r="H36" s="394"/>
      <c r="I36" s="495"/>
      <c r="J36" s="394"/>
      <c r="K36" s="394"/>
      <c r="L36" s="394"/>
      <c r="M36" s="394"/>
    </row>
    <row r="37" spans="1:18">
      <c r="A37" s="394"/>
      <c r="B37" s="394"/>
      <c r="C37" s="394"/>
      <c r="D37" s="394"/>
      <c r="E37" s="394"/>
      <c r="F37" s="394"/>
      <c r="G37" s="394"/>
      <c r="H37" s="394"/>
      <c r="I37" s="394"/>
      <c r="J37" s="394"/>
      <c r="K37" s="394"/>
      <c r="L37" s="394"/>
      <c r="M37" s="394"/>
    </row>
    <row r="38" spans="1:18">
      <c r="A38" s="394"/>
      <c r="B38" s="394"/>
      <c r="C38" s="394"/>
      <c r="D38" s="394"/>
      <c r="E38" s="394"/>
      <c r="F38" s="394"/>
      <c r="G38" s="394"/>
      <c r="H38" s="394"/>
      <c r="I38" s="394"/>
      <c r="J38" s="394"/>
      <c r="K38" s="394"/>
      <c r="L38" s="495"/>
      <c r="M38" s="394"/>
    </row>
    <row r="39" spans="1:18">
      <c r="A39" s="125" t="s">
        <v>112</v>
      </c>
      <c r="B39" s="126"/>
      <c r="C39" s="330"/>
      <c r="D39" s="498" t="s">
        <v>140</v>
      </c>
      <c r="E39" s="499" t="s">
        <v>141</v>
      </c>
      <c r="F39" s="500"/>
      <c r="G39" s="498" t="s">
        <v>140</v>
      </c>
      <c r="H39" s="499" t="s">
        <v>142</v>
      </c>
      <c r="I39" s="501"/>
      <c r="J39" s="499" t="s">
        <v>143</v>
      </c>
      <c r="K39" s="502" t="s">
        <v>144</v>
      </c>
      <c r="L39" s="465"/>
      <c r="M39" s="500"/>
      <c r="P39" s="496"/>
      <c r="Q39" s="496"/>
      <c r="R39" s="497"/>
    </row>
    <row r="40" spans="1:18">
      <c r="A40" s="444" t="s">
        <v>145</v>
      </c>
      <c r="B40" s="445"/>
      <c r="C40" s="447"/>
      <c r="D40" s="504">
        <v>1</v>
      </c>
      <c r="E40" s="706" t="str">
        <f>IF(D40&gt;$R$47,,UPPER(VLOOKUP(D40,'1MD ELO (3)'!$A$7:$Q$134,2)))</f>
        <v/>
      </c>
      <c r="F40" s="706"/>
      <c r="G40" s="505" t="s">
        <v>146</v>
      </c>
      <c r="H40" s="445"/>
      <c r="I40" s="506"/>
      <c r="J40" s="507"/>
      <c r="K40" s="451" t="s">
        <v>147</v>
      </c>
      <c r="L40" s="508"/>
      <c r="M40" s="509"/>
      <c r="P40" s="503"/>
      <c r="Q40" s="503"/>
      <c r="R40" s="144"/>
    </row>
    <row r="41" spans="1:18">
      <c r="A41" s="453" t="s">
        <v>148</v>
      </c>
      <c r="B41" s="186"/>
      <c r="C41" s="455"/>
      <c r="D41" s="510">
        <v>2</v>
      </c>
      <c r="E41" s="707" t="str">
        <f>IF(D41&gt;$R$47,,UPPER(VLOOKUP(D41,'1MD ELO (3)'!$A$7:$Q$134,2)))</f>
        <v/>
      </c>
      <c r="F41" s="707"/>
      <c r="G41" s="511" t="s">
        <v>149</v>
      </c>
      <c r="H41" s="185"/>
      <c r="I41" s="449"/>
      <c r="J41" s="339"/>
      <c r="K41" s="512"/>
      <c r="L41" s="495"/>
      <c r="M41" s="513"/>
      <c r="P41" s="144"/>
      <c r="Q41" s="137"/>
      <c r="R41" s="144"/>
    </row>
    <row r="42" spans="1:18">
      <c r="A42" s="154"/>
      <c r="B42" s="155"/>
      <c r="C42" s="156"/>
      <c r="D42" s="510"/>
      <c r="E42" s="140"/>
      <c r="F42" s="394"/>
      <c r="G42" s="511" t="s">
        <v>150</v>
      </c>
      <c r="H42" s="185"/>
      <c r="I42" s="449"/>
      <c r="J42" s="339"/>
      <c r="K42" s="451" t="s">
        <v>151</v>
      </c>
      <c r="L42" s="508"/>
      <c r="M42" s="509"/>
      <c r="P42" s="503"/>
      <c r="Q42" s="503"/>
      <c r="R42" s="144"/>
    </row>
    <row r="43" spans="1:18">
      <c r="A43" s="157"/>
      <c r="B43" s="158"/>
      <c r="C43" s="159"/>
      <c r="D43" s="510"/>
      <c r="E43" s="140"/>
      <c r="F43" s="394"/>
      <c r="G43" s="511" t="s">
        <v>152</v>
      </c>
      <c r="H43" s="185"/>
      <c r="I43" s="449"/>
      <c r="J43" s="339"/>
      <c r="K43" s="515"/>
      <c r="L43" s="394"/>
      <c r="M43" s="516"/>
      <c r="P43" s="144"/>
      <c r="Q43" s="137"/>
      <c r="R43" s="144"/>
    </row>
    <row r="44" spans="1:18">
      <c r="A44" s="160"/>
      <c r="B44" s="161"/>
      <c r="C44" s="344"/>
      <c r="D44" s="510"/>
      <c r="E44" s="140"/>
      <c r="F44" s="394"/>
      <c r="G44" s="511" t="s">
        <v>153</v>
      </c>
      <c r="H44" s="185"/>
      <c r="I44" s="449"/>
      <c r="J44" s="339"/>
      <c r="K44" s="453"/>
      <c r="L44" s="495"/>
      <c r="M44" s="513"/>
      <c r="P44" s="144"/>
      <c r="Q44" s="137"/>
      <c r="R44" s="144"/>
    </row>
    <row r="45" spans="1:18">
      <c r="A45" s="163"/>
      <c r="B45" s="164"/>
      <c r="C45" s="159"/>
      <c r="D45" s="510"/>
      <c r="E45" s="140"/>
      <c r="F45" s="394"/>
      <c r="G45" s="511" t="s">
        <v>154</v>
      </c>
      <c r="H45" s="185"/>
      <c r="I45" s="449"/>
      <c r="J45" s="339"/>
      <c r="K45" s="451" t="s">
        <v>155</v>
      </c>
      <c r="L45" s="508"/>
      <c r="M45" s="509"/>
      <c r="P45" s="503"/>
      <c r="Q45" s="503"/>
      <c r="R45" s="144"/>
    </row>
    <row r="46" spans="1:18">
      <c r="A46" s="163"/>
      <c r="B46" s="164"/>
      <c r="C46" s="165"/>
      <c r="D46" s="510"/>
      <c r="E46" s="140"/>
      <c r="F46" s="394"/>
      <c r="G46" s="511" t="s">
        <v>156</v>
      </c>
      <c r="H46" s="185"/>
      <c r="I46" s="449"/>
      <c r="J46" s="339"/>
      <c r="K46" s="515"/>
      <c r="L46" s="394"/>
      <c r="M46" s="516"/>
      <c r="P46" s="144"/>
      <c r="Q46" s="137"/>
      <c r="R46" s="144"/>
    </row>
    <row r="47" spans="1:18">
      <c r="A47" s="166"/>
      <c r="B47" s="167"/>
      <c r="C47" s="168"/>
      <c r="D47" s="517"/>
      <c r="E47" s="171"/>
      <c r="F47" s="495"/>
      <c r="G47" s="518" t="s">
        <v>157</v>
      </c>
      <c r="H47" s="186"/>
      <c r="I47" s="456"/>
      <c r="J47" s="346"/>
      <c r="K47" s="453">
        <f>L4</f>
        <v>0</v>
      </c>
      <c r="L47" s="495"/>
      <c r="M47" s="513"/>
      <c r="P47" s="144"/>
      <c r="Q47" s="137"/>
      <c r="R47" s="514">
        <f>MIN(4,'1MD ELO (3)'!Q5)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149"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Munka27">
    <tabColor indexed="11"/>
  </sheetPr>
  <dimension ref="A1:AK49"/>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(3)'!$A$7:$O$22,5))</f>
        <v/>
      </c>
      <c r="D7" s="407" t="str">
        <f>IF($B7="","",VLOOKUP($B7,'1MD ELO (3)'!$A$7:$O$22,15))</f>
        <v/>
      </c>
      <c r="E7" s="435" t="str">
        <f>UPPER(IF($B7="","",VLOOKUP($B7,'1MD ELO (3)'!$A$7:$O$22,2)))</f>
        <v/>
      </c>
      <c r="F7" s="471"/>
      <c r="G7" s="435" t="str">
        <f>IF($B7="","",VLOOKUP($B7,'1MD ELO (3)'!$A$7:$O$22,3))</f>
        <v/>
      </c>
      <c r="H7" s="471"/>
      <c r="I7" s="435" t="str">
        <f>IF($B7="","",VLOOKUP($B7,'1MD ELO (3)'!$A$7:$O$22,4))</f>
        <v/>
      </c>
      <c r="J7" s="394"/>
      <c r="K7" s="472"/>
      <c r="L7" s="473" t="str">
        <f>IF(K7="","",CONCATENATE(VLOOKUP($Y$3,$AB$1:$AK$1,K7)," pont"))</f>
        <v/>
      </c>
      <c r="M7" s="474"/>
      <c r="Q7" s="274" t="s">
        <v>104</v>
      </c>
      <c r="R7" s="475" t="s">
        <v>255</v>
      </c>
      <c r="S7" s="475" t="s">
        <v>261</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256</v>
      </c>
      <c r="S8" s="479" t="s">
        <v>262</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(3)'!$A$7:$O$22,5))</f>
        <v/>
      </c>
      <c r="D9" s="407" t="str">
        <f>IF($B9="","",VLOOKUP($B9,'1MD ELO (3)'!$A$7:$O$22,15))</f>
        <v/>
      </c>
      <c r="E9" s="421" t="str">
        <f>UPPER(IF($B9="","",VLOOKUP($B9,'1MD ELO (3)'!$A$7:$O$22,2)))</f>
        <v/>
      </c>
      <c r="F9" s="481"/>
      <c r="G9" s="421" t="str">
        <f>IF($B9="","",VLOOKUP($B9,'1MD ELO (3)'!$A$7:$O$22,3))</f>
        <v/>
      </c>
      <c r="H9" s="481"/>
      <c r="I9" s="421" t="str">
        <f>IF($B9="","",VLOOKUP($B9,'1MD ELO (3)'!$A$7:$O$22,4))</f>
        <v/>
      </c>
      <c r="J9" s="394"/>
      <c r="K9" s="472"/>
      <c r="L9" s="473" t="str">
        <f>IF(K9="","",CONCATENATE(VLOOKUP($Y$3,$AB$1:$AK$1,K9)," pont"))</f>
        <v/>
      </c>
      <c r="M9" s="474"/>
      <c r="Q9" s="467" t="s">
        <v>119</v>
      </c>
      <c r="R9" s="482" t="s">
        <v>223</v>
      </c>
      <c r="S9" s="482" t="s">
        <v>263</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(3)'!$A$7:$O$22,5))</f>
        <v/>
      </c>
      <c r="D11" s="407" t="str">
        <f>IF($B11="","",VLOOKUP($B11,'1MD ELO (3)'!$A$7:$O$22,15))</f>
        <v/>
      </c>
      <c r="E11" s="421" t="str">
        <f>UPPER(IF($B11="","",VLOOKUP($B11,'1MD ELO (3)'!$A$7:$O$22,2)))</f>
        <v/>
      </c>
      <c r="F11" s="481"/>
      <c r="G11" s="421" t="str">
        <f>IF($B11="","",VLOOKUP($B11,'1MD ELO (3)'!$A$7:$O$22,3))</f>
        <v/>
      </c>
      <c r="H11" s="481"/>
      <c r="I11" s="421"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(3)'!$A$7:$O$22,5))</f>
        <v/>
      </c>
      <c r="D13" s="407" t="str">
        <f>IF($B13="","",VLOOKUP($B13,'1MD ELO (3)'!$A$7:$O$22,15))</f>
        <v/>
      </c>
      <c r="E13" s="435" t="str">
        <f>UPPER(IF($B13="","",VLOOKUP($B13,'1MD ELO (3)'!$A$7:$O$22,2)))</f>
        <v/>
      </c>
      <c r="F13" s="471"/>
      <c r="G13" s="435" t="str">
        <f>IF($B13="","",VLOOKUP($B13,'1MD ELO (3)'!$A$7:$O$22,3))</f>
        <v/>
      </c>
      <c r="H13" s="471"/>
      <c r="I13" s="435" t="str">
        <f>IF($B13="","",VLOOKUP($B13,'1MD ELO (3)'!$A$7:$O$22,4))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(3)'!$A$7:$O$22,5))</f>
        <v/>
      </c>
      <c r="D15" s="407" t="str">
        <f>IF($B15="","",VLOOKUP($B15,'1MD ELO (3)'!$A$7:$O$22,15))</f>
        <v/>
      </c>
      <c r="E15" s="421" t="str">
        <f>UPPER(IF($B15="","",VLOOKUP($B15,'1MD ELO (3)'!$A$7:$O$22,2)))</f>
        <v/>
      </c>
      <c r="F15" s="481"/>
      <c r="G15" s="421" t="str">
        <f>IF($B15="","",VLOOKUP($B15,'1MD ELO (3)'!$A$7:$O$22,3))</f>
        <v/>
      </c>
      <c r="H15" s="481"/>
      <c r="I15" s="421" t="str">
        <f>IF($B15="","",VLOOKUP($B15,'1MD ELO (3)'!$A$7:$O$22,4))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(3)'!$A$7:$O$22,5))</f>
        <v/>
      </c>
      <c r="D17" s="407" t="str">
        <f>IF($B17="","",VLOOKUP($B17,'1MD ELO (3)'!$A$7:$O$22,15))</f>
        <v/>
      </c>
      <c r="E17" s="421" t="str">
        <f>UPPER(IF($B17="","",VLOOKUP($B17,'1MD ELO (3)'!$A$7:$O$22,2)))</f>
        <v/>
      </c>
      <c r="F17" s="481"/>
      <c r="G17" s="421" t="str">
        <f>IF($B17="","",VLOOKUP($B17,'1MD ELO (3)'!$A$7:$O$22,3))</f>
        <v/>
      </c>
      <c r="H17" s="481"/>
      <c r="I17" s="421" t="str">
        <f>IF($B17="","",VLOOKUP($B17,'1MD ELO (3)'!$A$7:$O$22,4))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76" t="s">
        <v>257</v>
      </c>
      <c r="B19" s="480"/>
      <c r="C19" s="407" t="str">
        <f>IF($B19="","",VLOOKUP($B19,'1MD ELO (3)'!$A$7:$O$22,5))</f>
        <v/>
      </c>
      <c r="D19" s="407" t="str">
        <f>IF($B19="","",VLOOKUP($B19,'1MD ELO (3)'!$A$7:$O$22,15))</f>
        <v/>
      </c>
      <c r="E19" s="421" t="str">
        <f>UPPER(IF($B19="","",VLOOKUP($B19,'1MD ELO (3)'!$A$7:$O$22,2)))</f>
        <v/>
      </c>
      <c r="F19" s="481"/>
      <c r="G19" s="421" t="str">
        <f>IF($B19="","",VLOOKUP($B19,'1MD ELO (3)'!$A$7:$O$22,3))</f>
        <v/>
      </c>
      <c r="H19" s="481"/>
      <c r="I19" s="421" t="str">
        <f>IF($B19="","",VLOOKUP($B19,'1MD ELO (3)'!$A$7:$O$22,4))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703" t="str">
        <f>E19</f>
        <v/>
      </c>
      <c r="K27" s="703"/>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703"/>
      <c r="K28" s="703"/>
      <c r="L28" s="394"/>
      <c r="M28" s="490"/>
    </row>
    <row r="29" spans="1:37" ht="18.75" customHeight="1">
      <c r="A29" s="489" t="s">
        <v>231</v>
      </c>
      <c r="B29" s="711" t="str">
        <f>E15</f>
        <v/>
      </c>
      <c r="C29" s="711"/>
      <c r="D29" s="705"/>
      <c r="E29" s="705"/>
      <c r="F29" s="704"/>
      <c r="G29" s="704"/>
      <c r="H29" s="705"/>
      <c r="I29" s="705"/>
      <c r="J29" s="705"/>
      <c r="K29" s="705"/>
      <c r="L29" s="394"/>
      <c r="M29" s="490"/>
    </row>
    <row r="30" spans="1:37" ht="18.75" customHeight="1">
      <c r="A30" s="489" t="s">
        <v>257</v>
      </c>
      <c r="B30" s="711" t="str">
        <f>E17</f>
        <v/>
      </c>
      <c r="C30" s="711"/>
      <c r="D30" s="705"/>
      <c r="E30" s="705"/>
      <c r="F30" s="705"/>
      <c r="G30" s="705"/>
      <c r="H30" s="704"/>
      <c r="I30" s="704"/>
      <c r="J30" s="705"/>
      <c r="K30" s="705"/>
      <c r="L30" s="394"/>
      <c r="M30" s="490"/>
    </row>
    <row r="31" spans="1:37" ht="18.75" customHeight="1">
      <c r="A31" s="489" t="s">
        <v>264</v>
      </c>
      <c r="B31" s="711" t="str">
        <f>E19</f>
        <v/>
      </c>
      <c r="C31" s="711"/>
      <c r="D31" s="705"/>
      <c r="E31" s="705"/>
      <c r="F31" s="705"/>
      <c r="G31" s="705"/>
      <c r="H31" s="703"/>
      <c r="I31" s="703"/>
      <c r="J31" s="704"/>
      <c r="K31" s="704"/>
      <c r="L31" s="394"/>
      <c r="M31" s="490"/>
    </row>
    <row r="32" spans="1:37" ht="18.75" customHeight="1">
      <c r="A32" s="231"/>
      <c r="B32" s="493"/>
      <c r="C32" s="493"/>
      <c r="D32" s="231"/>
      <c r="E32" s="231"/>
      <c r="F32" s="231"/>
      <c r="G32" s="231"/>
      <c r="H32" s="231"/>
      <c r="I32" s="231"/>
      <c r="J32" s="394"/>
      <c r="K32" s="394"/>
      <c r="L32" s="394"/>
      <c r="M32" s="494"/>
    </row>
    <row r="33" spans="1:18">
      <c r="A33" s="394"/>
      <c r="B33" s="394"/>
      <c r="C33" s="394"/>
      <c r="D33" s="394"/>
      <c r="E33" s="394"/>
      <c r="F33" s="394"/>
      <c r="G33" s="394"/>
      <c r="H33" s="394"/>
      <c r="I33" s="394"/>
      <c r="J33" s="394"/>
      <c r="K33" s="394"/>
      <c r="L33" s="394"/>
      <c r="M33" s="394"/>
    </row>
    <row r="34" spans="1:18">
      <c r="A34" s="394" t="s">
        <v>169</v>
      </c>
      <c r="B34" s="394"/>
      <c r="C34" s="712" t="str">
        <f>IF(M23=1,B23,IF(M24=1,B24,IF(M25=1,B25,"")))</f>
        <v/>
      </c>
      <c r="D34" s="712"/>
      <c r="E34" s="476" t="s">
        <v>258</v>
      </c>
      <c r="F34" s="712" t="str">
        <f>IF(M28=1,B28,IF(M29=1,B29,IF(M30=1,B30,IF(M31=1,B31,""))))</f>
        <v/>
      </c>
      <c r="G34" s="712"/>
      <c r="H34" s="394"/>
      <c r="I34" s="495"/>
      <c r="J34" s="394"/>
      <c r="K34" s="394"/>
      <c r="L34" s="394"/>
      <c r="M34" s="394"/>
    </row>
    <row r="35" spans="1:18">
      <c r="A35" s="394"/>
      <c r="B35" s="394"/>
      <c r="C35" s="394"/>
      <c r="D35" s="394"/>
      <c r="E35" s="394"/>
      <c r="F35" s="476"/>
      <c r="G35" s="476"/>
      <c r="H35" s="394"/>
      <c r="I35" s="394"/>
      <c r="J35" s="394"/>
      <c r="K35" s="394"/>
      <c r="L35" s="394"/>
      <c r="M35" s="394"/>
    </row>
    <row r="36" spans="1:18">
      <c r="A36" s="394" t="s">
        <v>259</v>
      </c>
      <c r="B36" s="394"/>
      <c r="C36" s="712" t="str">
        <f>IF(M23=2,B23,IF(M24=2,B24,IF(M25=2,B25,"")))</f>
        <v/>
      </c>
      <c r="D36" s="712"/>
      <c r="E36" s="476" t="s">
        <v>258</v>
      </c>
      <c r="F36" s="712" t="str">
        <f>IF(M28=2,B28,IF(M29=2,B29,IF(M30=2,B30,IF(M31=2,B31,""))))</f>
        <v/>
      </c>
      <c r="G36" s="712"/>
      <c r="H36" s="394"/>
      <c r="I36" s="495"/>
      <c r="J36" s="394"/>
      <c r="K36" s="394"/>
      <c r="L36" s="394"/>
      <c r="M36" s="394"/>
    </row>
    <row r="37" spans="1:18">
      <c r="A37" s="394"/>
      <c r="B37" s="394"/>
      <c r="C37" s="476"/>
      <c r="D37" s="476"/>
      <c r="E37" s="476"/>
      <c r="F37" s="476"/>
      <c r="G37" s="476"/>
      <c r="H37" s="394"/>
      <c r="I37" s="394"/>
      <c r="J37" s="394"/>
      <c r="K37" s="394"/>
      <c r="L37" s="394"/>
      <c r="M37" s="394"/>
    </row>
    <row r="38" spans="1:18">
      <c r="A38" s="394" t="s">
        <v>260</v>
      </c>
      <c r="B38" s="394"/>
      <c r="C38" s="712" t="str">
        <f>IF(M23=3,B23,IF(M24=3,B24,IF(M25=3,B25,"")))</f>
        <v/>
      </c>
      <c r="D38" s="712"/>
      <c r="E38" s="476" t="s">
        <v>258</v>
      </c>
      <c r="F38" s="712" t="str">
        <f>IF(M28=3,B28,IF(M29=3,B29,IF(M30=3,B30,IF(M31=3,B31,""))))</f>
        <v/>
      </c>
      <c r="G38" s="712"/>
      <c r="H38" s="394"/>
      <c r="I38" s="495"/>
      <c r="J38" s="394"/>
      <c r="K38" s="394"/>
      <c r="L38" s="394"/>
      <c r="M38" s="394"/>
    </row>
    <row r="39" spans="1:18">
      <c r="A39" s="394"/>
      <c r="B39" s="394"/>
      <c r="C39" s="394"/>
      <c r="D39" s="394"/>
      <c r="E39" s="394"/>
      <c r="F39" s="394"/>
      <c r="G39" s="394"/>
      <c r="H39" s="394"/>
      <c r="I39" s="394"/>
      <c r="J39" s="394"/>
      <c r="K39" s="394"/>
      <c r="L39" s="394"/>
      <c r="M39" s="394"/>
    </row>
    <row r="40" spans="1:18">
      <c r="A40" s="394"/>
      <c r="B40" s="394"/>
      <c r="C40" s="394"/>
      <c r="D40" s="394"/>
      <c r="E40" s="394"/>
      <c r="F40" s="394"/>
      <c r="G40" s="394"/>
      <c r="H40" s="394"/>
      <c r="I40" s="394"/>
      <c r="J40" s="394"/>
      <c r="K40" s="394"/>
      <c r="L40" s="495"/>
      <c r="M40" s="394"/>
    </row>
    <row r="41" spans="1:18">
      <c r="A41" s="125" t="s">
        <v>112</v>
      </c>
      <c r="B41" s="126"/>
      <c r="C41" s="330"/>
      <c r="D41" s="498" t="s">
        <v>140</v>
      </c>
      <c r="E41" s="499" t="s">
        <v>141</v>
      </c>
      <c r="F41" s="500"/>
      <c r="G41" s="498" t="s">
        <v>140</v>
      </c>
      <c r="H41" s="499" t="s">
        <v>142</v>
      </c>
      <c r="I41" s="501"/>
      <c r="J41" s="499" t="s">
        <v>143</v>
      </c>
      <c r="K41" s="502" t="s">
        <v>144</v>
      </c>
      <c r="L41" s="465"/>
      <c r="M41" s="500"/>
      <c r="P41" s="496"/>
      <c r="Q41" s="496"/>
      <c r="R41" s="497"/>
    </row>
    <row r="42" spans="1:18">
      <c r="A42" s="444" t="s">
        <v>145</v>
      </c>
      <c r="B42" s="445"/>
      <c r="C42" s="447"/>
      <c r="D42" s="504">
        <v>1</v>
      </c>
      <c r="E42" s="706" t="str">
        <f>IF(D42&gt;$R$44,,UPPER(VLOOKUP(D42,'1MD ELO (3)'!$A$7:$Q$134,2)))</f>
        <v/>
      </c>
      <c r="F42" s="706"/>
      <c r="G42" s="505" t="s">
        <v>146</v>
      </c>
      <c r="H42" s="445"/>
      <c r="I42" s="506"/>
      <c r="J42" s="507"/>
      <c r="K42" s="451" t="s">
        <v>147</v>
      </c>
      <c r="L42" s="508"/>
      <c r="M42" s="509"/>
      <c r="P42" s="503"/>
      <c r="Q42" s="503"/>
      <c r="R42" s="144"/>
    </row>
    <row r="43" spans="1:18">
      <c r="A43" s="453" t="s">
        <v>148</v>
      </c>
      <c r="B43" s="186"/>
      <c r="C43" s="455"/>
      <c r="D43" s="510">
        <v>2</v>
      </c>
      <c r="E43" s="707" t="str">
        <f>IF(D43&gt;$R$44,,UPPER(VLOOKUP(D43,'1MD ELO (3)'!$A$7:$Q$134,2)))</f>
        <v/>
      </c>
      <c r="F43" s="707"/>
      <c r="G43" s="511" t="s">
        <v>149</v>
      </c>
      <c r="H43" s="185"/>
      <c r="I43" s="449"/>
      <c r="J43" s="339"/>
      <c r="K43" s="512"/>
      <c r="L43" s="495"/>
      <c r="M43" s="513"/>
      <c r="P43" s="144"/>
      <c r="Q43" s="137"/>
      <c r="R43" s="144"/>
    </row>
    <row r="44" spans="1:18">
      <c r="A44" s="154"/>
      <c r="B44" s="155"/>
      <c r="C44" s="156"/>
      <c r="D44" s="510"/>
      <c r="E44" s="140"/>
      <c r="F44" s="394"/>
      <c r="G44" s="511" t="s">
        <v>150</v>
      </c>
      <c r="H44" s="185"/>
      <c r="I44" s="449"/>
      <c r="J44" s="339"/>
      <c r="K44" s="451" t="s">
        <v>151</v>
      </c>
      <c r="L44" s="508"/>
      <c r="M44" s="509"/>
      <c r="P44" s="503"/>
      <c r="Q44" s="503"/>
      <c r="R44" s="514">
        <f>MIN(4,'1MD ELO (3)'!Q2)</f>
        <v>4</v>
      </c>
    </row>
    <row r="45" spans="1:18">
      <c r="A45" s="157"/>
      <c r="B45" s="158"/>
      <c r="C45" s="159"/>
      <c r="D45" s="510"/>
      <c r="E45" s="140"/>
      <c r="F45" s="394"/>
      <c r="G45" s="511" t="s">
        <v>152</v>
      </c>
      <c r="H45" s="185"/>
      <c r="I45" s="449"/>
      <c r="J45" s="339"/>
      <c r="K45" s="515"/>
      <c r="L45" s="394"/>
      <c r="M45" s="516"/>
      <c r="P45" s="144"/>
      <c r="Q45" s="137"/>
      <c r="R45" s="144"/>
    </row>
    <row r="46" spans="1:18">
      <c r="A46" s="160"/>
      <c r="B46" s="161"/>
      <c r="C46" s="344"/>
      <c r="D46" s="510"/>
      <c r="E46" s="140"/>
      <c r="F46" s="394"/>
      <c r="G46" s="511" t="s">
        <v>153</v>
      </c>
      <c r="H46" s="185"/>
      <c r="I46" s="449"/>
      <c r="J46" s="339"/>
      <c r="K46" s="453"/>
      <c r="L46" s="495"/>
      <c r="M46" s="513"/>
      <c r="P46" s="144"/>
      <c r="Q46" s="137"/>
      <c r="R46" s="144"/>
    </row>
    <row r="47" spans="1:18">
      <c r="A47" s="163"/>
      <c r="B47" s="164"/>
      <c r="C47" s="159"/>
      <c r="D47" s="510"/>
      <c r="E47" s="140"/>
      <c r="F47" s="394"/>
      <c r="G47" s="511" t="s">
        <v>154</v>
      </c>
      <c r="H47" s="185"/>
      <c r="I47" s="449"/>
      <c r="J47" s="339"/>
      <c r="K47" s="451" t="s">
        <v>155</v>
      </c>
      <c r="L47" s="508"/>
      <c r="M47" s="509"/>
      <c r="P47" s="503"/>
      <c r="Q47" s="503"/>
      <c r="R47" s="144"/>
    </row>
    <row r="48" spans="1:18">
      <c r="A48" s="163"/>
      <c r="B48" s="164"/>
      <c r="C48" s="165"/>
      <c r="D48" s="510"/>
      <c r="E48" s="140"/>
      <c r="F48" s="394"/>
      <c r="G48" s="511" t="s">
        <v>156</v>
      </c>
      <c r="H48" s="185"/>
      <c r="I48" s="449"/>
      <c r="J48" s="339"/>
      <c r="K48" s="515"/>
      <c r="L48" s="394"/>
      <c r="M48" s="516"/>
      <c r="P48" s="144"/>
      <c r="Q48" s="137"/>
      <c r="R48" s="144"/>
    </row>
    <row r="49" spans="1:18">
      <c r="A49" s="166"/>
      <c r="B49" s="167"/>
      <c r="C49" s="168"/>
      <c r="D49" s="517"/>
      <c r="E49" s="171"/>
      <c r="F49" s="495"/>
      <c r="G49" s="518" t="s">
        <v>157</v>
      </c>
      <c r="H49" s="186"/>
      <c r="I49" s="456"/>
      <c r="J49" s="346"/>
      <c r="K49" s="453">
        <f>L4</f>
        <v>0</v>
      </c>
      <c r="L49" s="495"/>
      <c r="M49" s="513"/>
      <c r="P49" s="144"/>
      <c r="Q49" s="137"/>
      <c r="R49" s="514"/>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Munka58">
    <tabColor indexed="11"/>
  </sheetPr>
  <dimension ref="A1:AK53"/>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IF(Y5=1,CONCATENATE(VLOOKUP(Y3,AA16:AH30,2)),CONCATENATE(VLOOKUP(Y3,AA2:AK13,2)))</f>
        <v>#N/A</v>
      </c>
      <c r="AC1" s="271" t="e">
        <f>IF(Y5=1,CONCATENATE(VLOOKUP(Y3,AA16:AK30,3)),CONCATENATE(VLOOKUP(Y3,AA2:AK13,3)))</f>
        <v>#N/A</v>
      </c>
      <c r="AD1" s="271" t="e">
        <f>IF(Y5=1,CONCATENATE(VLOOKUP(Y3,AA16:AK30,4)),CONCATENATE(VLOOKUP(Y3,AA2:AK13,4)))</f>
        <v>#N/A</v>
      </c>
      <c r="AE1" s="271" t="e">
        <f>IF(Y5=1,CONCATENATE(VLOOKUP(Y3,AA16:AK30,5)),CONCATENATE(VLOOKUP(Y3,AA2:AK13,5)))</f>
        <v>#N/A</v>
      </c>
      <c r="AF1" s="271" t="e">
        <f>IF(Y5=1,CONCATENATE(VLOOKUP(Y3,AA16:AK30,6)),CONCATENATE(VLOOKUP(Y3,AA2:AK13,6)))</f>
        <v>#N/A</v>
      </c>
      <c r="AG1" s="271" t="e">
        <f>IF(Y5=1,CONCATENATE(VLOOKUP(Y3,AA16:AK30,7)),CONCATENATE(VLOOKUP(Y3,AA2:AK13,7)))</f>
        <v>#N/A</v>
      </c>
      <c r="AH1" s="271" t="e">
        <f>IF(Y5=1,CONCATENATE(VLOOKUP(Y3,AA16:AK30,8)),CONCATENATE(VLOOKUP(Y3,AA2:AK13,8)))</f>
        <v>#N/A</v>
      </c>
      <c r="AI1" s="271" t="e">
        <f>IF(Y5=1,CONCATENATE(VLOOKUP(Y3,AA16:AK30,9)),CONCATENATE(VLOOKUP(Y3,AA2:AK13,9)))</f>
        <v>#N/A</v>
      </c>
      <c r="AJ1" s="271" t="e">
        <f>IF(Y5=1,CONCATENATE(VLOOKUP(Y3,AA16:AK30,10)),CONCATENATE(VLOOKUP(Y3,AA2:AK13,10)))</f>
        <v>#N/A</v>
      </c>
      <c r="AK1" s="271" t="e">
        <f>IF(Y5=1,CONCATENATE(VLOOKUP(Y3,AA16:AK30,11)),CONCATENATE(VLOOKUP(Y3,AA2:AK13,11)))</f>
        <v>#N/A</v>
      </c>
    </row>
    <row r="2" spans="1:37">
      <c r="A2" s="389" t="s">
        <v>99</v>
      </c>
      <c r="B2" s="390"/>
      <c r="C2" s="390"/>
      <c r="D2" s="390"/>
      <c r="E2" s="627">
        <f>Altalanos!$C$8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(3)'!$A$7:$O$22,5))</f>
        <v/>
      </c>
      <c r="D7" s="407" t="str">
        <f>IF($B7="","",VLOOKUP($B7,'1MD ELO (3)'!$A$7:$O$22,15))</f>
        <v/>
      </c>
      <c r="E7" s="435" t="str">
        <f>UPPER(IF($B7="","",VLOOKUP($B7,'1MD ELO (3)'!$A$7:$O$22,2)))</f>
        <v/>
      </c>
      <c r="F7" s="471"/>
      <c r="G7" s="435" t="str">
        <f>IF($B7="","",VLOOKUP($B7,'1MD ELO (3)'!$A$7:$O$22,3))</f>
        <v/>
      </c>
      <c r="H7" s="471"/>
      <c r="I7" s="435" t="str">
        <f>IF($B7="","",VLOOKUP($B7,'1MD ELO (3)'!$A$7:$O$22,4))</f>
        <v/>
      </c>
      <c r="J7" s="394"/>
      <c r="K7" s="472"/>
      <c r="L7" s="473" t="str">
        <f>IF(K7="","",CONCATENATE(VLOOKUP($Y$3,$AB$1:$AK$1,K7)," pont"))</f>
        <v/>
      </c>
      <c r="M7" s="474"/>
      <c r="Q7" s="274" t="s">
        <v>104</v>
      </c>
      <c r="R7" s="475" t="s">
        <v>265</v>
      </c>
      <c r="S7" s="475" t="s">
        <v>266</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262</v>
      </c>
      <c r="S8" s="479" t="s">
        <v>267</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(3)'!$A$7:$O$22,5))</f>
        <v/>
      </c>
      <c r="D9" s="407" t="str">
        <f>IF($B9="","",VLOOKUP($B9,'1MD ELO (3)'!$A$7:$O$22,15))</f>
        <v/>
      </c>
      <c r="E9" s="421" t="str">
        <f>UPPER(IF($B9="","",VLOOKUP($B9,'1MD ELO (3)'!$A$7:$O$22,2)))</f>
        <v/>
      </c>
      <c r="F9" s="481"/>
      <c r="G9" s="421" t="str">
        <f>IF($B9="","",VLOOKUP($B9,'1MD ELO (3)'!$A$7:$O$22,3))</f>
        <v/>
      </c>
      <c r="H9" s="481"/>
      <c r="I9" s="421" t="str">
        <f>IF($B9="","",VLOOKUP($B9,'1MD ELO (3)'!$A$7:$O$22,4))</f>
        <v/>
      </c>
      <c r="J9" s="394"/>
      <c r="K9" s="472"/>
      <c r="L9" s="473" t="str">
        <f>IF(K9="","",CONCATENATE(VLOOKUP($Y$3,$AB$1:$AK$1,K9)," pont"))</f>
        <v/>
      </c>
      <c r="M9" s="474"/>
      <c r="Q9" s="467" t="s">
        <v>119</v>
      </c>
      <c r="R9" s="482" t="s">
        <v>255</v>
      </c>
      <c r="S9" s="482" t="s">
        <v>268</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(3)'!$A$7:$O$22,5))</f>
        <v/>
      </c>
      <c r="D11" s="407" t="str">
        <f>IF($B11="","",VLOOKUP($B11,'1MD ELO (3)'!$A$7:$O$22,15))</f>
        <v/>
      </c>
      <c r="E11" s="421" t="str">
        <f>UPPER(IF($B11="","",VLOOKUP($B11,'1MD ELO (3)'!$A$7:$O$22,2)))</f>
        <v/>
      </c>
      <c r="F11" s="481"/>
      <c r="G11" s="421" t="str">
        <f>IF($B11="","",VLOOKUP($B11,'1MD ELO (3)'!$A$7:$O$22,3))</f>
        <v/>
      </c>
      <c r="H11" s="481"/>
      <c r="I11" s="421" t="str">
        <f>IF($B11="","",VLOOKUP($B11,'1MD ELO (3)'!$A$7:$O$22,4))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84" t="s">
        <v>196</v>
      </c>
      <c r="B13" s="485"/>
      <c r="C13" s="407" t="str">
        <f>IF($B13="","",VLOOKUP($B13,'1MD ELO (3)'!$A$7:$O$22,5))</f>
        <v/>
      </c>
      <c r="D13" s="407" t="str">
        <f>IF($B13="","",VLOOKUP($B13,'1MD ELO (3)'!$A$7:$O$22,15))</f>
        <v/>
      </c>
      <c r="E13" s="421" t="str">
        <f>UPPER(IF($B13="","",VLOOKUP($B13,'1MD ELO (3)'!$A$7:$O$22,2)))</f>
        <v/>
      </c>
      <c r="F13" s="481"/>
      <c r="G13" s="421" t="str">
        <f>IF($B13="","",VLOOKUP($B13,'1MD ELO (3)'!$A$7:$O$22,3))</f>
        <v/>
      </c>
      <c r="H13" s="481"/>
      <c r="I13" s="421" t="str">
        <f>IF($B13="","",VLOOKUP($B13,'1MD ELO (3)'!$A$7:$O$22,4))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69" t="s">
        <v>231</v>
      </c>
      <c r="B15" s="486"/>
      <c r="C15" s="407" t="str">
        <f>IF($B15="","",VLOOKUP($B15,'1MD ELO (3)'!$A$7:$O$22,5))</f>
        <v/>
      </c>
      <c r="D15" s="487" t="str">
        <f>IF($B15="","",VLOOKUP($B15,'1MD ELO (3)'!$A$7:$O$22,15))</f>
        <v/>
      </c>
      <c r="E15" s="435" t="str">
        <f>UPPER(IF($B15="","",VLOOKUP($B15,'1MD ELO (3)'!$A$7:$O$22,2)))</f>
        <v/>
      </c>
      <c r="F15" s="471"/>
      <c r="G15" s="435" t="str">
        <f>IF($B15="","",VLOOKUP($B15,'1MD ELO (3)'!$A$7:$O$22,3))</f>
        <v/>
      </c>
      <c r="H15" s="471"/>
      <c r="I15" s="435" t="str">
        <f>IF($B15="","",VLOOKUP($B15,'1MD ELO (3)'!$A$7:$O$22,4))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(3)'!$A$7:$O$22,5))</f>
        <v/>
      </c>
      <c r="D17" s="407" t="str">
        <f>IF($B17="","",VLOOKUP($B17,'1MD ELO (3)'!$A$7:$O$22,15))</f>
        <v/>
      </c>
      <c r="E17" s="421" t="str">
        <f>UPPER(IF($B17="","",VLOOKUP($B17,'1MD ELO (3)'!$A$7:$O$22,2)))</f>
        <v/>
      </c>
      <c r="F17" s="481"/>
      <c r="G17" s="421" t="str">
        <f>IF($B17="","",VLOOKUP($B17,'1MD ELO (3)'!$A$7:$O$22,3))</f>
        <v/>
      </c>
      <c r="H17" s="481"/>
      <c r="I17" s="421" t="str">
        <f>IF($B17="","",VLOOKUP($B17,'1MD ELO (3)'!$A$7:$O$22,4))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84" t="s">
        <v>264</v>
      </c>
      <c r="B19" s="480"/>
      <c r="C19" s="407" t="str">
        <f>IF($B19="","",VLOOKUP($B19,'1MD ELO (3)'!$A$7:$O$22,5))</f>
        <v/>
      </c>
      <c r="D19" s="407" t="str">
        <f>IF($B19="","",VLOOKUP($B19,'1MD ELO (3)'!$A$7:$O$22,15))</f>
        <v/>
      </c>
      <c r="E19" s="421" t="str">
        <f>UPPER(IF($B19="","",VLOOKUP($B19,'1MD ELO (3)'!$A$7:$O$22,2)))</f>
        <v/>
      </c>
      <c r="F19" s="481"/>
      <c r="G19" s="421" t="str">
        <f>IF($B19="","",VLOOKUP($B19,'1MD ELO (3)'!$A$7:$O$22,3))</f>
        <v/>
      </c>
      <c r="H19" s="481"/>
      <c r="I19" s="421" t="str">
        <f>IF($B19="","",VLOOKUP($B19,'1MD ELO (3)'!$A$7:$O$22,4))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476"/>
      <c r="B20" s="477"/>
      <c r="C20" s="381"/>
      <c r="D20" s="381"/>
      <c r="E20" s="381"/>
      <c r="F20" s="381"/>
      <c r="G20" s="381"/>
      <c r="H20" s="381"/>
      <c r="I20" s="381"/>
      <c r="J20" s="394"/>
      <c r="K20" s="476"/>
      <c r="L20" s="476"/>
      <c r="M20" s="478"/>
      <c r="Y20" s="275"/>
      <c r="Z20" s="275"/>
      <c r="AA20" s="275" t="s">
        <v>109</v>
      </c>
      <c r="AB20" s="275">
        <v>200</v>
      </c>
      <c r="AC20" s="275">
        <v>150</v>
      </c>
      <c r="AD20" s="275">
        <v>130</v>
      </c>
      <c r="AE20" s="275">
        <v>110</v>
      </c>
      <c r="AF20" s="275">
        <v>95</v>
      </c>
      <c r="AG20" s="275">
        <v>80</v>
      </c>
      <c r="AH20" s="275">
        <v>70</v>
      </c>
      <c r="AI20" s="275">
        <v>60</v>
      </c>
      <c r="AJ20" s="275">
        <v>55</v>
      </c>
      <c r="AK20" s="275">
        <v>50</v>
      </c>
    </row>
    <row r="21" spans="1:37">
      <c r="A21" s="484" t="s">
        <v>269</v>
      </c>
      <c r="B21" s="480"/>
      <c r="C21" s="407" t="str">
        <f>IF($B21="","",VLOOKUP($B21,'1MD ELO (3)'!$A$7:$O$22,5))</f>
        <v/>
      </c>
      <c r="D21" s="407" t="str">
        <f>IF($B21="","",VLOOKUP($B21,'1MD ELO (3)'!$A$7:$O$22,15))</f>
        <v/>
      </c>
      <c r="E21" s="421" t="str">
        <f>UPPER(IF($B21="","",VLOOKUP($B21,'1MD ELO (3)'!$A$7:$O$22,2)))</f>
        <v/>
      </c>
      <c r="F21" s="481"/>
      <c r="G21" s="421" t="str">
        <f>IF($B21="","",VLOOKUP($B21,'1MD ELO (3)'!$A$7:$O$22,3))</f>
        <v/>
      </c>
      <c r="H21" s="481"/>
      <c r="I21" s="421" t="str">
        <f>IF($B21="","",VLOOKUP($B21,'1MD ELO (3)'!$A$7:$O$22,4))</f>
        <v/>
      </c>
      <c r="J21" s="394"/>
      <c r="K21" s="472"/>
      <c r="L21" s="473" t="str">
        <f>IF(K21="","",CONCATENATE(VLOOKUP($Y$3,$AB$1:$AK$1,K21)," pont"))</f>
        <v/>
      </c>
      <c r="M21" s="474"/>
      <c r="Y21" s="275"/>
      <c r="Z21" s="275"/>
      <c r="AA21" s="275" t="s">
        <v>121</v>
      </c>
      <c r="AB21" s="275">
        <v>150</v>
      </c>
      <c r="AC21" s="275">
        <v>120</v>
      </c>
      <c r="AD21" s="275">
        <v>100</v>
      </c>
      <c r="AE21" s="275">
        <v>80</v>
      </c>
      <c r="AF21" s="275">
        <v>70</v>
      </c>
      <c r="AG21" s="275">
        <v>60</v>
      </c>
      <c r="AH21" s="275">
        <v>55</v>
      </c>
      <c r="AI21" s="275">
        <v>50</v>
      </c>
      <c r="AJ21" s="275">
        <v>45</v>
      </c>
      <c r="AK21" s="275">
        <v>40</v>
      </c>
    </row>
    <row r="22" spans="1:37">
      <c r="A22" s="394"/>
      <c r="B22" s="394"/>
      <c r="C22" s="394"/>
      <c r="D22" s="394"/>
      <c r="E22" s="394"/>
      <c r="F22" s="394"/>
      <c r="G22" s="394"/>
      <c r="H22" s="394"/>
      <c r="I22" s="394"/>
      <c r="J22" s="394"/>
      <c r="K22" s="394"/>
      <c r="L22" s="394"/>
      <c r="M22" s="394"/>
      <c r="Y22" s="275"/>
      <c r="Z22" s="275"/>
      <c r="AA22" s="275" t="s">
        <v>122</v>
      </c>
      <c r="AB22" s="275">
        <v>120</v>
      </c>
      <c r="AC22" s="275">
        <v>90</v>
      </c>
      <c r="AD22" s="275">
        <v>65</v>
      </c>
      <c r="AE22" s="275">
        <v>55</v>
      </c>
      <c r="AF22" s="275">
        <v>50</v>
      </c>
      <c r="AG22" s="275">
        <v>45</v>
      </c>
      <c r="AH22" s="275">
        <v>40</v>
      </c>
      <c r="AI22" s="275">
        <v>35</v>
      </c>
      <c r="AJ22" s="275">
        <v>25</v>
      </c>
      <c r="AK22" s="275">
        <v>20</v>
      </c>
    </row>
    <row r="23" spans="1:37">
      <c r="A23" s="394"/>
      <c r="B23" s="394"/>
      <c r="C23" s="394"/>
      <c r="D23" s="394"/>
      <c r="E23" s="394"/>
      <c r="F23" s="394"/>
      <c r="G23" s="394"/>
      <c r="H23" s="394"/>
      <c r="I23" s="394"/>
      <c r="J23" s="394"/>
      <c r="K23" s="394"/>
      <c r="L23" s="394"/>
      <c r="M23" s="394"/>
      <c r="Y23" s="275"/>
      <c r="Z23" s="275"/>
      <c r="AA23" s="275" t="s">
        <v>126</v>
      </c>
      <c r="AB23" s="275">
        <v>90</v>
      </c>
      <c r="AC23" s="275">
        <v>60</v>
      </c>
      <c r="AD23" s="275">
        <v>45</v>
      </c>
      <c r="AE23" s="275">
        <v>34</v>
      </c>
      <c r="AF23" s="275">
        <v>27</v>
      </c>
      <c r="AG23" s="275">
        <v>22</v>
      </c>
      <c r="AH23" s="275">
        <v>18</v>
      </c>
      <c r="AI23" s="275">
        <v>15</v>
      </c>
      <c r="AJ23" s="275">
        <v>12</v>
      </c>
      <c r="AK23" s="275">
        <v>9</v>
      </c>
    </row>
    <row r="24" spans="1:37" ht="18.75" customHeight="1">
      <c r="A24" s="394"/>
      <c r="B24" s="702"/>
      <c r="C24" s="702"/>
      <c r="D24" s="703" t="str">
        <f>E7</f>
        <v/>
      </c>
      <c r="E24" s="703"/>
      <c r="F24" s="703" t="str">
        <f>E9</f>
        <v/>
      </c>
      <c r="G24" s="703"/>
      <c r="H24" s="703" t="str">
        <f>E11</f>
        <v/>
      </c>
      <c r="I24" s="703"/>
      <c r="J24" s="703" t="str">
        <f>E13</f>
        <v/>
      </c>
      <c r="K24" s="703"/>
      <c r="L24" s="394"/>
      <c r="M24" s="488" t="s">
        <v>116</v>
      </c>
      <c r="Y24" s="275"/>
      <c r="Z24" s="275"/>
      <c r="AA24" s="275" t="s">
        <v>127</v>
      </c>
      <c r="AB24" s="275">
        <v>60</v>
      </c>
      <c r="AC24" s="275">
        <v>40</v>
      </c>
      <c r="AD24" s="275">
        <v>30</v>
      </c>
      <c r="AE24" s="275">
        <v>20</v>
      </c>
      <c r="AF24" s="275">
        <v>18</v>
      </c>
      <c r="AG24" s="275">
        <v>15</v>
      </c>
      <c r="AH24" s="275">
        <v>12</v>
      </c>
      <c r="AI24" s="275">
        <v>10</v>
      </c>
      <c r="AJ24" s="275">
        <v>8</v>
      </c>
      <c r="AK24" s="275">
        <v>6</v>
      </c>
    </row>
    <row r="25" spans="1:37" ht="18.75" customHeight="1">
      <c r="A25" s="489" t="s">
        <v>100</v>
      </c>
      <c r="B25" s="711" t="str">
        <f>E7</f>
        <v/>
      </c>
      <c r="C25" s="711"/>
      <c r="D25" s="704"/>
      <c r="E25" s="704"/>
      <c r="F25" s="705"/>
      <c r="G25" s="705"/>
      <c r="H25" s="705"/>
      <c r="I25" s="705"/>
      <c r="J25" s="703"/>
      <c r="K25" s="703"/>
      <c r="L25" s="394"/>
      <c r="M25" s="490"/>
      <c r="Y25" s="275"/>
      <c r="Z25" s="275"/>
      <c r="AA25" s="275" t="s">
        <v>131</v>
      </c>
      <c r="AB25" s="275">
        <v>40</v>
      </c>
      <c r="AC25" s="275">
        <v>25</v>
      </c>
      <c r="AD25" s="275">
        <v>18</v>
      </c>
      <c r="AE25" s="275">
        <v>13</v>
      </c>
      <c r="AF25" s="275">
        <v>8</v>
      </c>
      <c r="AG25" s="275">
        <v>7</v>
      </c>
      <c r="AH25" s="275">
        <v>6</v>
      </c>
      <c r="AI25" s="275">
        <v>5</v>
      </c>
      <c r="AJ25" s="275">
        <v>4</v>
      </c>
      <c r="AK25" s="275">
        <v>3</v>
      </c>
    </row>
    <row r="26" spans="1:37" ht="18.75" customHeight="1">
      <c r="A26" s="489" t="s">
        <v>128</v>
      </c>
      <c r="B26" s="711" t="str">
        <f>E9</f>
        <v/>
      </c>
      <c r="C26" s="711"/>
      <c r="D26" s="705"/>
      <c r="E26" s="705"/>
      <c r="F26" s="704"/>
      <c r="G26" s="704"/>
      <c r="H26" s="705"/>
      <c r="I26" s="705"/>
      <c r="J26" s="705"/>
      <c r="K26" s="705"/>
      <c r="L26" s="394"/>
      <c r="M26" s="490"/>
      <c r="Y26" s="275"/>
      <c r="Z26" s="275"/>
      <c r="AA26" s="275" t="s">
        <v>132</v>
      </c>
      <c r="AB26" s="275">
        <v>25</v>
      </c>
      <c r="AC26" s="275">
        <v>15</v>
      </c>
      <c r="AD26" s="275">
        <v>13</v>
      </c>
      <c r="AE26" s="275">
        <v>7</v>
      </c>
      <c r="AF26" s="275">
        <v>6</v>
      </c>
      <c r="AG26" s="275">
        <v>5</v>
      </c>
      <c r="AH26" s="275">
        <v>4</v>
      </c>
      <c r="AI26" s="275">
        <v>3</v>
      </c>
      <c r="AJ26" s="275">
        <v>2</v>
      </c>
      <c r="AK26" s="275">
        <v>1</v>
      </c>
    </row>
    <row r="27" spans="1:37" ht="18.75" customHeight="1">
      <c r="A27" s="489" t="s">
        <v>133</v>
      </c>
      <c r="B27" s="711" t="str">
        <f>E11</f>
        <v/>
      </c>
      <c r="C27" s="711"/>
      <c r="D27" s="705"/>
      <c r="E27" s="705"/>
      <c r="F27" s="705"/>
      <c r="G27" s="705"/>
      <c r="H27" s="704"/>
      <c r="I27" s="704"/>
      <c r="J27" s="705"/>
      <c r="K27" s="705"/>
      <c r="L27" s="394"/>
      <c r="M27" s="490"/>
      <c r="Y27" s="275"/>
      <c r="Z27" s="275"/>
      <c r="AA27" s="275" t="s">
        <v>137</v>
      </c>
      <c r="AB27" s="275">
        <v>15</v>
      </c>
      <c r="AC27" s="275">
        <v>10</v>
      </c>
      <c r="AD27" s="275">
        <v>8</v>
      </c>
      <c r="AE27" s="275">
        <v>4</v>
      </c>
      <c r="AF27" s="275">
        <v>3</v>
      </c>
      <c r="AG27" s="275">
        <v>2</v>
      </c>
      <c r="AH27" s="275">
        <v>1</v>
      </c>
      <c r="AI27" s="275">
        <v>0</v>
      </c>
      <c r="AJ27" s="275">
        <v>0</v>
      </c>
      <c r="AK27" s="275">
        <v>0</v>
      </c>
    </row>
    <row r="28" spans="1:37" ht="18.75" customHeight="1">
      <c r="A28" s="491" t="s">
        <v>196</v>
      </c>
      <c r="B28" s="711" t="str">
        <f>E13</f>
        <v/>
      </c>
      <c r="C28" s="711"/>
      <c r="D28" s="705"/>
      <c r="E28" s="705"/>
      <c r="F28" s="705"/>
      <c r="G28" s="705"/>
      <c r="H28" s="703"/>
      <c r="I28" s="703"/>
      <c r="J28" s="704"/>
      <c r="K28" s="704"/>
      <c r="L28" s="394"/>
      <c r="M28" s="490"/>
      <c r="Y28" s="275"/>
      <c r="Z28" s="275"/>
      <c r="AA28" s="275" t="s">
        <v>137</v>
      </c>
      <c r="AB28" s="275">
        <v>15</v>
      </c>
      <c r="AC28" s="275">
        <v>10</v>
      </c>
      <c r="AD28" s="275">
        <v>8</v>
      </c>
      <c r="AE28" s="275">
        <v>4</v>
      </c>
      <c r="AF28" s="275">
        <v>3</v>
      </c>
      <c r="AG28" s="275">
        <v>2</v>
      </c>
      <c r="AH28" s="275">
        <v>1</v>
      </c>
      <c r="AI28" s="275">
        <v>0</v>
      </c>
      <c r="AJ28" s="275">
        <v>0</v>
      </c>
      <c r="AK28" s="275">
        <v>0</v>
      </c>
    </row>
    <row r="29" spans="1:37">
      <c r="A29" s="394"/>
      <c r="B29" s="394"/>
      <c r="C29" s="394"/>
      <c r="D29" s="394"/>
      <c r="E29" s="394"/>
      <c r="F29" s="394"/>
      <c r="G29" s="394"/>
      <c r="H29" s="394"/>
      <c r="I29" s="394"/>
      <c r="J29" s="394"/>
      <c r="K29" s="394"/>
      <c r="L29" s="394"/>
      <c r="M29" s="492"/>
      <c r="Y29" s="275"/>
      <c r="Z29" s="275"/>
      <c r="AA29" s="275" t="s">
        <v>138</v>
      </c>
      <c r="AB29" s="275">
        <v>10</v>
      </c>
      <c r="AC29" s="275">
        <v>6</v>
      </c>
      <c r="AD29" s="275">
        <v>4</v>
      </c>
      <c r="AE29" s="275">
        <v>2</v>
      </c>
      <c r="AF29" s="275">
        <v>1</v>
      </c>
      <c r="AG29" s="275">
        <v>0</v>
      </c>
      <c r="AH29" s="275">
        <v>0</v>
      </c>
      <c r="AI29" s="275">
        <v>0</v>
      </c>
      <c r="AJ29" s="275">
        <v>0</v>
      </c>
      <c r="AK29" s="275">
        <v>0</v>
      </c>
    </row>
    <row r="30" spans="1:37" ht="18.75" customHeight="1">
      <c r="A30" s="394"/>
      <c r="B30" s="702"/>
      <c r="C30" s="702"/>
      <c r="D30" s="703" t="str">
        <f>E15</f>
        <v/>
      </c>
      <c r="E30" s="703"/>
      <c r="F30" s="703" t="str">
        <f>E17</f>
        <v/>
      </c>
      <c r="G30" s="703"/>
      <c r="H30" s="713" t="str">
        <f>E19</f>
        <v/>
      </c>
      <c r="I30" s="714"/>
      <c r="J30" s="703" t="str">
        <f>E21</f>
        <v/>
      </c>
      <c r="K30" s="703"/>
      <c r="L30" s="394"/>
      <c r="M30" s="492"/>
      <c r="Y30" s="275"/>
      <c r="Z30" s="275"/>
      <c r="AA30" s="275" t="s">
        <v>139</v>
      </c>
      <c r="AB30" s="275">
        <v>3</v>
      </c>
      <c r="AC30" s="275">
        <v>2</v>
      </c>
      <c r="AD30" s="275">
        <v>1</v>
      </c>
      <c r="AE30" s="275">
        <v>0</v>
      </c>
      <c r="AF30" s="275">
        <v>0</v>
      </c>
      <c r="AG30" s="275">
        <v>0</v>
      </c>
      <c r="AH30" s="275">
        <v>0</v>
      </c>
      <c r="AI30" s="275">
        <v>0</v>
      </c>
      <c r="AJ30" s="275">
        <v>0</v>
      </c>
      <c r="AK30" s="275">
        <v>0</v>
      </c>
    </row>
    <row r="31" spans="1:37" ht="18.75" customHeight="1">
      <c r="A31" s="491" t="s">
        <v>231</v>
      </c>
      <c r="B31" s="715" t="str">
        <f>E15</f>
        <v/>
      </c>
      <c r="C31" s="716"/>
      <c r="D31" s="704"/>
      <c r="E31" s="704"/>
      <c r="F31" s="705"/>
      <c r="G31" s="705"/>
      <c r="H31" s="705"/>
      <c r="I31" s="705"/>
      <c r="J31" s="703"/>
      <c r="K31" s="703"/>
      <c r="L31" s="394"/>
      <c r="M31" s="490"/>
    </row>
    <row r="32" spans="1:37" ht="18.75" customHeight="1">
      <c r="A32" s="491" t="s">
        <v>257</v>
      </c>
      <c r="B32" s="711" t="str">
        <f>E17</f>
        <v/>
      </c>
      <c r="C32" s="711"/>
      <c r="D32" s="705"/>
      <c r="E32" s="705"/>
      <c r="F32" s="704"/>
      <c r="G32" s="704"/>
      <c r="H32" s="705"/>
      <c r="I32" s="705"/>
      <c r="J32" s="705"/>
      <c r="K32" s="705"/>
      <c r="L32" s="394"/>
      <c r="M32" s="490"/>
    </row>
    <row r="33" spans="1:18" ht="18.75" customHeight="1">
      <c r="A33" s="491" t="s">
        <v>264</v>
      </c>
      <c r="B33" s="711" t="str">
        <f>E19</f>
        <v/>
      </c>
      <c r="C33" s="711"/>
      <c r="D33" s="705"/>
      <c r="E33" s="705"/>
      <c r="F33" s="705"/>
      <c r="G33" s="705"/>
      <c r="H33" s="704"/>
      <c r="I33" s="704"/>
      <c r="J33" s="705"/>
      <c r="K33" s="705"/>
      <c r="L33" s="394"/>
      <c r="M33" s="490"/>
    </row>
    <row r="34" spans="1:18" ht="18.75" customHeight="1">
      <c r="A34" s="491" t="s">
        <v>269</v>
      </c>
      <c r="B34" s="711" t="str">
        <f>E21</f>
        <v/>
      </c>
      <c r="C34" s="711"/>
      <c r="D34" s="705"/>
      <c r="E34" s="705"/>
      <c r="F34" s="705"/>
      <c r="G34" s="705"/>
      <c r="H34" s="703"/>
      <c r="I34" s="703"/>
      <c r="J34" s="704"/>
      <c r="K34" s="704"/>
      <c r="L34" s="394"/>
      <c r="M34" s="490"/>
    </row>
    <row r="35" spans="1:18" ht="18.75" customHeight="1">
      <c r="A35" s="231"/>
      <c r="B35" s="493"/>
      <c r="C35" s="493"/>
      <c r="D35" s="231"/>
      <c r="E35" s="231"/>
      <c r="F35" s="231"/>
      <c r="G35" s="231"/>
      <c r="H35" s="231"/>
      <c r="I35" s="231"/>
      <c r="J35" s="394"/>
      <c r="K35" s="394"/>
      <c r="L35" s="394"/>
      <c r="M35" s="494"/>
    </row>
    <row r="36" spans="1:18">
      <c r="A36" s="394"/>
      <c r="B36" s="394"/>
      <c r="C36" s="394"/>
      <c r="D36" s="394"/>
      <c r="E36" s="394"/>
      <c r="F36" s="394"/>
      <c r="G36" s="394"/>
      <c r="H36" s="394"/>
      <c r="I36" s="394"/>
      <c r="J36" s="394"/>
      <c r="K36" s="394"/>
      <c r="L36" s="394"/>
      <c r="M36" s="394"/>
    </row>
    <row r="37" spans="1:18">
      <c r="A37" s="394" t="s">
        <v>169</v>
      </c>
      <c r="B37" s="394"/>
      <c r="C37" s="712" t="str">
        <f>IF(M25=1,B25,IF(M26=1,B26,IF(M27=1,B27,IF(M28=1,B28,""))))</f>
        <v/>
      </c>
      <c r="D37" s="712"/>
      <c r="E37" s="476" t="s">
        <v>258</v>
      </c>
      <c r="F37" s="712" t="str">
        <f>IF(M31=1,B31,IF(M32=1,B32,IF(M33=1,B33,IF(M34=1,B34,""))))</f>
        <v/>
      </c>
      <c r="G37" s="712"/>
      <c r="H37" s="394"/>
      <c r="I37" s="495"/>
      <c r="J37" s="394"/>
      <c r="K37" s="394"/>
      <c r="L37" s="394"/>
      <c r="M37" s="394"/>
    </row>
    <row r="38" spans="1:18">
      <c r="A38" s="394"/>
      <c r="B38" s="394"/>
      <c r="C38" s="394"/>
      <c r="D38" s="394"/>
      <c r="E38" s="394"/>
      <c r="F38" s="476"/>
      <c r="G38" s="476"/>
      <c r="H38" s="394"/>
      <c r="I38" s="394"/>
      <c r="J38" s="394"/>
      <c r="K38" s="394"/>
      <c r="L38" s="394"/>
      <c r="M38" s="394"/>
    </row>
    <row r="39" spans="1:18">
      <c r="A39" s="394" t="s">
        <v>259</v>
      </c>
      <c r="B39" s="394"/>
      <c r="C39" s="712" t="str">
        <f>IF(M25=2,B25,IF(M26=2,B26,IF(M27=2,B27,IF(M28=2,B28,""))))</f>
        <v/>
      </c>
      <c r="D39" s="712"/>
      <c r="E39" s="476" t="s">
        <v>258</v>
      </c>
      <c r="F39" s="712" t="str">
        <f>IF(M31=2,B31,IF(M32=2,B32,IF(M33=2,B33,IF(M34=2,B34,""))))</f>
        <v/>
      </c>
      <c r="G39" s="712"/>
      <c r="H39" s="394"/>
      <c r="I39" s="495"/>
      <c r="J39" s="394"/>
      <c r="K39" s="394"/>
      <c r="L39" s="394"/>
      <c r="M39" s="394"/>
    </row>
    <row r="40" spans="1:18">
      <c r="A40" s="394"/>
      <c r="B40" s="394"/>
      <c r="C40" s="476"/>
      <c r="D40" s="476"/>
      <c r="E40" s="476"/>
      <c r="F40" s="476"/>
      <c r="G40" s="476"/>
      <c r="H40" s="394"/>
      <c r="I40" s="394"/>
      <c r="J40" s="394"/>
      <c r="K40" s="394"/>
      <c r="L40" s="394"/>
      <c r="M40" s="394"/>
    </row>
    <row r="41" spans="1:18">
      <c r="A41" s="394" t="s">
        <v>260</v>
      </c>
      <c r="B41" s="394"/>
      <c r="C41" s="712" t="str">
        <f>IF(M25=3,B25,IF(M26=3,B26,IF(M27=3,B27,IF(M28=3,B28,""))))</f>
        <v/>
      </c>
      <c r="D41" s="712"/>
      <c r="E41" s="476" t="s">
        <v>258</v>
      </c>
      <c r="F41" s="712" t="str">
        <f>IF(M31=3,B31,IF(M32=3,B32,IF(M33=3,B33,IF(M34=3,B34,""))))</f>
        <v/>
      </c>
      <c r="G41" s="712"/>
      <c r="H41" s="394"/>
      <c r="I41" s="495"/>
      <c r="J41" s="394"/>
      <c r="K41" s="394"/>
      <c r="L41" s="394"/>
      <c r="M41" s="394"/>
    </row>
    <row r="42" spans="1:18">
      <c r="A42" s="394"/>
      <c r="B42" s="394"/>
      <c r="C42" s="394"/>
      <c r="D42" s="394"/>
      <c r="E42" s="394"/>
      <c r="F42" s="394"/>
      <c r="G42" s="394"/>
      <c r="H42" s="394"/>
      <c r="I42" s="394"/>
      <c r="J42" s="394"/>
      <c r="K42" s="394"/>
      <c r="L42" s="394"/>
      <c r="M42" s="394"/>
    </row>
    <row r="43" spans="1:18">
      <c r="A43" s="381" t="s">
        <v>270</v>
      </c>
      <c r="B43" s="394"/>
      <c r="C43" s="712">
        <f>IF(M25=4,B25,IF(M26=4,B26,IF(M27=4,B27,IF(M28=4,B28,))))</f>
        <v>0</v>
      </c>
      <c r="D43" s="712"/>
      <c r="E43" s="476" t="s">
        <v>258</v>
      </c>
      <c r="F43" s="712" t="str">
        <f>IF(M31=3,B31,IF(M32=3,B32,IF(M33=4,B33,IF(M34=4,B34,""))))</f>
        <v/>
      </c>
      <c r="G43" s="712"/>
      <c r="H43" s="394"/>
      <c r="I43" s="495"/>
      <c r="J43" s="394"/>
      <c r="K43" s="394"/>
      <c r="L43" s="394"/>
      <c r="M43" s="394"/>
    </row>
    <row r="44" spans="1:18">
      <c r="A44" s="394"/>
      <c r="B44" s="394"/>
      <c r="C44" s="394"/>
      <c r="D44" s="394"/>
      <c r="E44" s="394"/>
      <c r="F44" s="394"/>
      <c r="G44" s="394"/>
      <c r="H44" s="394"/>
      <c r="I44" s="394"/>
      <c r="J44" s="394"/>
      <c r="K44" s="394"/>
      <c r="L44" s="495"/>
      <c r="M44" s="394"/>
      <c r="P44" s="496"/>
      <c r="Q44" s="496"/>
      <c r="R44" s="497"/>
    </row>
    <row r="45" spans="1:18">
      <c r="A45" s="125" t="s">
        <v>112</v>
      </c>
      <c r="B45" s="126"/>
      <c r="C45" s="330"/>
      <c r="D45" s="498" t="s">
        <v>140</v>
      </c>
      <c r="E45" s="499" t="s">
        <v>141</v>
      </c>
      <c r="F45" s="500"/>
      <c r="G45" s="498" t="s">
        <v>140</v>
      </c>
      <c r="H45" s="499" t="s">
        <v>142</v>
      </c>
      <c r="I45" s="501"/>
      <c r="J45" s="499" t="s">
        <v>143</v>
      </c>
      <c r="K45" s="502" t="s">
        <v>144</v>
      </c>
      <c r="L45" s="465"/>
      <c r="M45" s="500"/>
      <c r="P45" s="503"/>
      <c r="Q45" s="503"/>
      <c r="R45" s="144"/>
    </row>
    <row r="46" spans="1:18">
      <c r="A46" s="444" t="s">
        <v>145</v>
      </c>
      <c r="B46" s="445"/>
      <c r="C46" s="447"/>
      <c r="D46" s="504">
        <v>1</v>
      </c>
      <c r="E46" s="706" t="str">
        <f>IF(D46&gt;$R$47,,UPPER(VLOOKUP(D46,'1MD ELO (3)'!$A$7:$Q$134,2)))</f>
        <v/>
      </c>
      <c r="F46" s="706"/>
      <c r="G46" s="505" t="s">
        <v>146</v>
      </c>
      <c r="H46" s="445"/>
      <c r="I46" s="506"/>
      <c r="J46" s="507"/>
      <c r="K46" s="451" t="s">
        <v>147</v>
      </c>
      <c r="L46" s="508"/>
      <c r="M46" s="509"/>
      <c r="P46" s="144"/>
      <c r="Q46" s="137"/>
      <c r="R46" s="144"/>
    </row>
    <row r="47" spans="1:18">
      <c r="A47" s="453" t="s">
        <v>148</v>
      </c>
      <c r="B47" s="186"/>
      <c r="C47" s="455"/>
      <c r="D47" s="510">
        <v>2</v>
      </c>
      <c r="E47" s="707" t="str">
        <f>IF(D47&gt;$R$47,,UPPER(VLOOKUP(D47,'1MD ELO (3)'!$A$7:$Q$134,2)))</f>
        <v/>
      </c>
      <c r="F47" s="707"/>
      <c r="G47" s="511" t="s">
        <v>149</v>
      </c>
      <c r="H47" s="185"/>
      <c r="I47" s="449"/>
      <c r="J47" s="339"/>
      <c r="K47" s="512"/>
      <c r="L47" s="495"/>
      <c r="M47" s="513"/>
      <c r="P47" s="503"/>
      <c r="Q47" s="503"/>
      <c r="R47" s="514">
        <f>MIN(4,'1MD ELO (3)'!Q2)</f>
        <v>4</v>
      </c>
    </row>
    <row r="48" spans="1:18">
      <c r="A48" s="154"/>
      <c r="B48" s="155"/>
      <c r="C48" s="156"/>
      <c r="D48" s="510"/>
      <c r="E48" s="140"/>
      <c r="F48" s="394"/>
      <c r="G48" s="511" t="s">
        <v>150</v>
      </c>
      <c r="H48" s="185"/>
      <c r="I48" s="449"/>
      <c r="J48" s="339"/>
      <c r="K48" s="451" t="s">
        <v>151</v>
      </c>
      <c r="L48" s="508"/>
      <c r="M48" s="509"/>
      <c r="P48" s="144"/>
      <c r="Q48" s="137"/>
      <c r="R48" s="144"/>
    </row>
    <row r="49" spans="1:18">
      <c r="A49" s="157"/>
      <c r="B49" s="158"/>
      <c r="C49" s="159"/>
      <c r="D49" s="510"/>
      <c r="E49" s="140"/>
      <c r="F49" s="394"/>
      <c r="G49" s="511" t="s">
        <v>152</v>
      </c>
      <c r="H49" s="185"/>
      <c r="I49" s="449"/>
      <c r="J49" s="339"/>
      <c r="K49" s="515"/>
      <c r="L49" s="394"/>
      <c r="M49" s="516"/>
      <c r="P49" s="144"/>
      <c r="Q49" s="137"/>
      <c r="R49" s="144"/>
    </row>
    <row r="50" spans="1:18">
      <c r="A50" s="160"/>
      <c r="B50" s="161"/>
      <c r="C50" s="344"/>
      <c r="D50" s="510"/>
      <c r="E50" s="140"/>
      <c r="F50" s="394"/>
      <c r="G50" s="511" t="s">
        <v>153</v>
      </c>
      <c r="H50" s="185"/>
      <c r="I50" s="449"/>
      <c r="J50" s="339"/>
      <c r="K50" s="453"/>
      <c r="L50" s="495"/>
      <c r="M50" s="513"/>
      <c r="P50" s="503"/>
      <c r="Q50" s="503"/>
      <c r="R50" s="144"/>
    </row>
    <row r="51" spans="1:18">
      <c r="A51" s="163"/>
      <c r="B51" s="164"/>
      <c r="C51" s="159"/>
      <c r="D51" s="510"/>
      <c r="E51" s="140"/>
      <c r="F51" s="394"/>
      <c r="G51" s="511" t="s">
        <v>154</v>
      </c>
      <c r="H51" s="185"/>
      <c r="I51" s="449"/>
      <c r="J51" s="339"/>
      <c r="K51" s="451" t="s">
        <v>155</v>
      </c>
      <c r="L51" s="508"/>
      <c r="M51" s="509"/>
      <c r="P51" s="144"/>
      <c r="Q51" s="137"/>
      <c r="R51" s="144"/>
    </row>
    <row r="52" spans="1:18">
      <c r="A52" s="163"/>
      <c r="B52" s="164"/>
      <c r="C52" s="165"/>
      <c r="D52" s="510"/>
      <c r="E52" s="140"/>
      <c r="F52" s="394"/>
      <c r="G52" s="511" t="s">
        <v>156</v>
      </c>
      <c r="H52" s="185"/>
      <c r="I52" s="449"/>
      <c r="J52" s="339"/>
      <c r="K52" s="515"/>
      <c r="L52" s="394"/>
      <c r="M52" s="516"/>
      <c r="P52" s="144"/>
      <c r="Q52" s="137"/>
      <c r="R52" s="514"/>
    </row>
    <row r="53" spans="1:18">
      <c r="A53" s="166"/>
      <c r="B53" s="167"/>
      <c r="C53" s="168"/>
      <c r="D53" s="517"/>
      <c r="E53" s="171"/>
      <c r="F53" s="495"/>
      <c r="G53" s="518" t="s">
        <v>157</v>
      </c>
      <c r="H53" s="186"/>
      <c r="I53" s="456"/>
      <c r="J53" s="346"/>
      <c r="K53" s="453">
        <f>L4</f>
        <v>0</v>
      </c>
      <c r="L53" s="495"/>
      <c r="M53" s="513"/>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Munka28">
    <tabColor indexed="11"/>
  </sheetPr>
  <dimension ref="A1:AS140"/>
  <sheetViews>
    <sheetView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627">
        <f>Altalanos!$C$8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1"/>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t="str">
        <f>Altalanos!$A$10</f>
        <v>2026.05.12</v>
      </c>
      <c r="B4" s="701"/>
      <c r="C4" s="701"/>
      <c r="D4" s="396"/>
      <c r="E4" s="397"/>
      <c r="F4" s="397"/>
      <c r="G4" s="397" t="str">
        <f>Altalanos!$C$10</f>
        <v>Baja</v>
      </c>
      <c r="H4" s="398"/>
      <c r="I4" s="397"/>
      <c r="J4" s="399"/>
      <c r="K4" s="400"/>
      <c r="L4" s="399"/>
      <c r="M4" s="401"/>
      <c r="N4" s="399"/>
      <c r="O4" s="397"/>
      <c r="P4" s="399"/>
      <c r="Q4" s="397"/>
      <c r="R4" s="402">
        <f>Altalanos!$E$10</f>
        <v>0</v>
      </c>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1.1"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IF($E7="","",VLOOKUP($E7,'1MD ELO (3)'!$A$7:$O$22,14))</f>
        <v/>
      </c>
      <c r="C7" s="407" t="str">
        <f>IF($E7="","",VLOOKUP($E7,'1MD ELO (3)'!$A$7:$O$22,15))</f>
        <v/>
      </c>
      <c r="D7" s="407" t="str">
        <f>IF($E7="","",VLOOKUP($E7,'1MD ELO (3)'!$A$7:$O$22,5))</f>
        <v/>
      </c>
      <c r="E7" s="408"/>
      <c r="F7" s="409" t="str">
        <f>UPPER(IF($E7="","",VLOOKUP($E7,'1MD ELO (3)'!$A$7:$O$22,2)))</f>
        <v/>
      </c>
      <c r="G7" s="409" t="str">
        <f>IF($E7="","",VLOOKUP($E7,'1MD ELO (3)'!$A$7:$O$22,3))</f>
        <v/>
      </c>
      <c r="H7" s="409"/>
      <c r="I7" s="409" t="str">
        <f>IF($E7="","",VLOOKUP($E7,'1MD ELO (3)'!$A$7:$O$22,4))</f>
        <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IF($E9="","",VLOOKUP($E9,'1MD ELO (3)'!$A$7:$O$22,14))</f>
        <v/>
      </c>
      <c r="C9" s="407" t="str">
        <f>IF($E9="","",VLOOKUP($E9,'1MD ELO (3)'!$A$7:$O$22,15))</f>
        <v/>
      </c>
      <c r="D9" s="407" t="str">
        <f>IF($E9="","",VLOOKUP($E9,'1MD ELO (3)'!$A$7:$O$22,5))</f>
        <v/>
      </c>
      <c r="E9" s="420"/>
      <c r="F9" s="421" t="str">
        <f>UPPER(IF($E9="","",VLOOKUP($E9,'1MD ELO (3)'!$A$7:$O$22,2)))</f>
        <v/>
      </c>
      <c r="G9" s="421" t="str">
        <f>IF($E9="","",VLOOKUP($E9,'1MD ELO (3)'!$A$7:$O$22,3))</f>
        <v/>
      </c>
      <c r="H9" s="421"/>
      <c r="I9" s="421" t="str">
        <f>IF($E9="","",VLOOKUP($E9,'1MD ELO (3)'!$A$7:$O$22,4))</f>
        <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IF($E11="","",VLOOKUP($E11,'1MD ELO (3)'!$A$7:$O$22,14))</f>
        <v/>
      </c>
      <c r="C11" s="407" t="str">
        <f>IF($E11="","",VLOOKUP($E11,'1MD ELO (3)'!$A$7:$O$22,15))</f>
        <v/>
      </c>
      <c r="D11" s="407" t="str">
        <f>IF($E11="","",VLOOKUP($E11,'1MD ELO (3)'!$A$7:$O$22,5))</f>
        <v/>
      </c>
      <c r="E11" s="420"/>
      <c r="F11" s="421" t="str">
        <f>UPPER(IF($E11="","",VLOOKUP($E11,'1MD ELO (3)'!$A$7:$O$22,2)))</f>
        <v/>
      </c>
      <c r="G11" s="421" t="str">
        <f>IF($E11="","",VLOOKUP($E11,'1MD ELO (3)'!$A$7:$O$22,3))</f>
        <v/>
      </c>
      <c r="H11" s="421"/>
      <c r="I11" s="421" t="str">
        <f>IF($E11="","",VLOOKUP($E11,'1MD ELO (3)'!$A$7:$O$22,4))</f>
        <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IF($E13="","",VLOOKUP($E13,'1MD ELO (3)'!$A$7:$O$22,14))</f>
        <v/>
      </c>
      <c r="C13" s="407" t="str">
        <f>IF($E13="","",VLOOKUP($E13,'1MD ELO (3)'!$A$7:$O$22,15))</f>
        <v/>
      </c>
      <c r="D13" s="407" t="str">
        <f>IF($E13="","",VLOOKUP($E13,'1MD ELO (3)'!$A$7:$O$22,5))</f>
        <v/>
      </c>
      <c r="E13" s="420"/>
      <c r="F13" s="421" t="str">
        <f>UPPER(IF($E13="","",VLOOKUP($E13,'1MD ELO (3)'!$A$7:$O$22,2)))</f>
        <v/>
      </c>
      <c r="G13" s="421" t="str">
        <f>IF($E13="","",VLOOKUP($E13,'1MD ELO (3)'!$A$7:$O$22,3))</f>
        <v/>
      </c>
      <c r="H13" s="421"/>
      <c r="I13" s="421" t="str">
        <f>IF($E13="","",VLOOKUP($E13,'1MD ELO (3)'!$A$7:$O$22,4))</f>
        <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IF($E15="","",VLOOKUP($E15,'1MD ELO (3)'!$A$7:$O$22,14))</f>
        <v/>
      </c>
      <c r="C15" s="407" t="str">
        <f>IF($E15="","",VLOOKUP($E15,'1MD ELO (3)'!$A$7:$O$22,15))</f>
        <v/>
      </c>
      <c r="D15" s="407" t="str">
        <f>IF($E15="","",VLOOKUP($E15,'1MD ELO (3)'!$A$7:$O$22,5))</f>
        <v/>
      </c>
      <c r="E15" s="420"/>
      <c r="F15" s="421" t="str">
        <f>UPPER(IF($E15="","",VLOOKUP($E15,'1MD ELO (3)'!$A$7:$O$22,2)))</f>
        <v/>
      </c>
      <c r="G15" s="421" t="str">
        <f>IF($E15="","",VLOOKUP($E15,'1MD ELO (3)'!$A$7:$O$22,3))</f>
        <v/>
      </c>
      <c r="H15" s="421"/>
      <c r="I15" s="421" t="str">
        <f>IF($E15="","",VLOOKUP($E15,'1MD ELO (3)'!$A$7:$O$22,4))</f>
        <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394"/>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IF($E17="","",VLOOKUP($E17,'1MD ELO (3)'!$A$7:$O$22,14))</f>
        <v/>
      </c>
      <c r="C17" s="407" t="str">
        <f>IF($E17="","",VLOOKUP($E17,'1MD ELO (3)'!$A$7:$O$22,15))</f>
        <v/>
      </c>
      <c r="D17" s="407" t="str">
        <f>IF($E17="","",VLOOKUP($E17,'1MD ELO (3)'!$A$7:$O$22,5))</f>
        <v/>
      </c>
      <c r="E17" s="420"/>
      <c r="F17" s="421" t="str">
        <f>UPPER(IF($E17="","",VLOOKUP($E17,'1MD ELO (3)'!$A$7:$O$22,2)))</f>
        <v/>
      </c>
      <c r="G17" s="421" t="str">
        <f>IF($E17="","",VLOOKUP($E17,'1MD ELO (3)'!$A$7:$O$22,3))</f>
        <v/>
      </c>
      <c r="H17" s="421"/>
      <c r="I17" s="421" t="str">
        <f>IF($E17="","",VLOOKUP($E17,'1MD ELO (3)'!$A$7:$O$22,4))</f>
        <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IF($E19="","",VLOOKUP($E19,'1MD ELO (3)'!$A$7:$O$22,14))</f>
        <v/>
      </c>
      <c r="C19" s="407" t="str">
        <f>IF($E19="","",VLOOKUP($E19,'1MD ELO (3)'!$A$7:$O$22,15))</f>
        <v/>
      </c>
      <c r="D19" s="407" t="str">
        <f>IF($E19="","",VLOOKUP($E19,'1MD ELO (3)'!$A$7:$O$22,5))</f>
        <v/>
      </c>
      <c r="E19" s="420"/>
      <c r="F19" s="421" t="str">
        <f>UPPER(IF($E19="","",VLOOKUP($E19,'1MD ELO (3)'!$A$7:$O$22,2)))</f>
        <v/>
      </c>
      <c r="G19" s="421" t="str">
        <f>IF($E19="","",VLOOKUP($E19,'1MD ELO (3)'!$A$7:$O$22,3))</f>
        <v/>
      </c>
      <c r="H19" s="421"/>
      <c r="I19" s="421" t="str">
        <f>IF($E19="","",VLOOKUP($E19,'1MD ELO (3)'!$A$7:$O$22,4))</f>
        <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416"/>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IF($E21="","",VLOOKUP($E21,'1MD ELO (3)'!$A$7:$O$22,14))</f>
        <v/>
      </c>
      <c r="C21" s="407" t="str">
        <f>IF($E21="","",VLOOKUP($E21,'1MD ELO (3)'!$A$7:$O$22,15))</f>
        <v/>
      </c>
      <c r="D21" s="407" t="str">
        <f>IF($E21="","",VLOOKUP($E21,'1MD ELO (3)'!$A$7:$O$22,5))</f>
        <v/>
      </c>
      <c r="E21" s="408"/>
      <c r="F21" s="435" t="str">
        <f>UPPER(IF($E21="","",VLOOKUP($E21,'1MD ELO (3)'!$A$7:$O$22,2)))</f>
        <v/>
      </c>
      <c r="G21" s="435" t="str">
        <f>IF($E21="","",VLOOKUP($E21,'1MD ELO (3)'!$A$7:$O$22,3))</f>
        <v/>
      </c>
      <c r="H21" s="435"/>
      <c r="I21" s="435" t="str">
        <f>IF($E21="","",VLOOKUP($E21,'1MD ELO (3)'!$A$7:$O$22,4))</f>
        <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str">
        <f>IF(E55&gt;$R$62,,UPPER(VLOOKUP(E55,'1MD ELO (3)'!$A$7:$Q$134,2)))</f>
        <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str">
        <f>IF(E56&gt;$R$62,,UPPER(VLOOKUP(E56,'1MD ELO (3)'!$A$7:$Q$134,2)))</f>
        <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f>MIN(4,'1MD ELO (3)'!Q5)</f>
        <v>4</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148" priority="1" stopIfTrue="1">
      <formula>AND($O$1="CU",O16="Umpire")</formula>
    </cfRule>
    <cfRule type="expression" dxfId="147" priority="2" stopIfTrue="1">
      <formula>AND($O$1="CU",O16&lt;&gt;"Umpire",P16&lt;&gt;"")</formula>
    </cfRule>
    <cfRule type="expression" dxfId="146" priority="3" stopIfTrue="1">
      <formula>AND($O$1="CU",O16&lt;&gt;"Umpire")</formula>
    </cfRule>
  </conditionalFormatting>
  <dataValidations count="1">
    <dataValidation type="list" allowBlank="1" showInputMessage="1" sqref="I8 K10 I12 M14 I16 O16 K18 I20 I23 K25 I27 M29 I31 K33 I35 I39 K41 I43 M45 I47 K49 I51" xr:uid="{00000000-0002-0000-35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915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8915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44">
    <tabColor indexed="11"/>
    <pageSetUpPr fitToPage="1"/>
  </sheetPr>
  <dimension ref="A1:AK57"/>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Altalanos!$C$8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IF($E7="","",VLOOKUP($E7,'1MD ELO (3)'!$A$7:$O$22,14))</f>
        <v/>
      </c>
      <c r="C7" s="293" t="str">
        <f>IF($E7="","",VLOOKUP($E7,'1MD ELO (3)'!$A$7:$O$22,15))</f>
        <v/>
      </c>
      <c r="D7" s="293" t="str">
        <f>IF($E7="","",VLOOKUP($E7,'1MD ELO (3)'!$A$7:$O$22,5))</f>
        <v/>
      </c>
      <c r="E7" s="48"/>
      <c r="F7" s="50" t="str">
        <f>UPPER(IF($E7="","",VLOOKUP($E7,'1MD ELO (3)'!$A$7:$O$22,2)))</f>
        <v/>
      </c>
      <c r="G7" s="50" t="str">
        <f>IF($E7="","",VLOOKUP($E7,'1MD ELO (3)'!$A$7:$O$22,3))</f>
        <v/>
      </c>
      <c r="H7" s="50"/>
      <c r="I7" s="50" t="str">
        <f>IF($E7="","",VLOOKUP($E7,'1MD ELO (3)'!$A$7:$O$22,4))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IF($E9="","",VLOOKUP($E9,'1MD ELO (3)'!$A$7:$O$22,14))</f>
        <v/>
      </c>
      <c r="C9" s="293" t="str">
        <f>IF($E9="","",VLOOKUP($E9,'1MD ELO (3)'!$A$7:$O$22,15))</f>
        <v/>
      </c>
      <c r="D9" s="293" t="str">
        <f>IF($E9="","",VLOOKUP($E9,'1MD ELO (3)'!$A$7:$O$22,5))</f>
        <v/>
      </c>
      <c r="E9" s="48"/>
      <c r="F9" s="376" t="str">
        <f>UPPER(IF($E9="","",VLOOKUP($E9,'1MD ELO (3)'!$A$7:$O$22,2)))</f>
        <v/>
      </c>
      <c r="G9" s="376" t="str">
        <f>IF($E9="","",VLOOKUP($E9,'1MD ELO (3)'!$A$7:$O$22,3))</f>
        <v/>
      </c>
      <c r="H9" s="376"/>
      <c r="I9" s="50" t="str">
        <f>IF($E9="","",VLOOKUP($E9,'1MD ELO (3)'!$A$7:$O$22,4))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IF($E11="","",VLOOKUP($E11,'1MD ELO (3)'!$A$7:$O$22,14))</f>
        <v/>
      </c>
      <c r="C11" s="293" t="str">
        <f>IF($E11="","",VLOOKUP($E11,'1MD ELO (3)'!$A$7:$O$22,15))</f>
        <v/>
      </c>
      <c r="D11" s="293" t="str">
        <f>IF($E11="","",VLOOKUP($E11,'1MD ELO (3)'!$A$7:$O$22,5))</f>
        <v/>
      </c>
      <c r="E11" s="48"/>
      <c r="F11" s="376" t="str">
        <f>UPPER(IF($E11="","",VLOOKUP($E11,'1MD ELO (3)'!$A$7:$O$22,2)))</f>
        <v/>
      </c>
      <c r="G11" s="376" t="str">
        <f>IF($E11="","",VLOOKUP($E11,'1MD ELO (3)'!$A$7:$O$22,3))</f>
        <v/>
      </c>
      <c r="H11" s="376"/>
      <c r="I11" s="376" t="str">
        <f>IF($E11="","",VLOOKUP($E11,'1MD ELO (3)'!$A$7:$O$22,4))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IF($E13="","",VLOOKUP($E13,'1MD ELO (3)'!$A$7:$O$22,14))</f>
        <v/>
      </c>
      <c r="C13" s="293" t="str">
        <f>IF($E13="","",VLOOKUP($E13,'1MD ELO (3)'!$A$7:$O$22,15))</f>
        <v/>
      </c>
      <c r="D13" s="293" t="str">
        <f>IF($E13="","",VLOOKUP($E13,'1MD ELO (3)'!$A$7:$O$22,5))</f>
        <v/>
      </c>
      <c r="E13" s="48"/>
      <c r="F13" s="376" t="str">
        <f>UPPER(IF($E13="","",VLOOKUP($E13,'1MD ELO (3)'!$A$7:$O$22,2)))</f>
        <v/>
      </c>
      <c r="G13" s="376" t="str">
        <f>IF($E13="","",VLOOKUP($E13,'1MD ELO (3)'!$A$7:$O$22,3))</f>
        <v/>
      </c>
      <c r="H13" s="376"/>
      <c r="I13" s="376" t="str">
        <f>IF($E13="","",VLOOKUP($E13,'1MD ELO (3)'!$A$7:$O$22,4))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00"/>
      <c r="G14" s="300"/>
      <c r="H14" s="377"/>
      <c r="I14" s="362"/>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IF($E15="","",VLOOKUP($E15,'1MD ELO (3)'!$A$7:$O$22,14))</f>
        <v/>
      </c>
      <c r="C15" s="293" t="str">
        <f>IF($E15="","",VLOOKUP($E15,'1MD ELO (3)'!$A$7:$O$22,15))</f>
        <v/>
      </c>
      <c r="D15" s="293" t="str">
        <f>IF($E15="","",VLOOKUP($E15,'1MD ELO (3)'!$A$7:$O$22,5))</f>
        <v/>
      </c>
      <c r="E15" s="48"/>
      <c r="F15" s="50" t="str">
        <f>UPPER(IF($E15="","",VLOOKUP($E15,'1MD ELO (3)'!$A$7:$O$22,2)))</f>
        <v/>
      </c>
      <c r="G15" s="50" t="str">
        <f>IF($E15="","",VLOOKUP($E15,'1MD ELO (3)'!$A$7:$O$22,3))</f>
        <v/>
      </c>
      <c r="H15" s="50"/>
      <c r="I15" s="50" t="str">
        <f>IF($E15="","",VLOOKUP($E15,'1MD ELO (3)'!$A$7:$O$22,4))</f>
        <v/>
      </c>
      <c r="J15" s="361"/>
      <c r="K15" s="300"/>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295" t="str">
        <f>UPPER(IF(OR(J16="a",J16="as"),F15,IF(OR(J16="b",J16="bs"),F17,)))</f>
        <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IF($E17="","",VLOOKUP($E17,'1MD ELO (3)'!$A$7:$O$22,14))</f>
        <v/>
      </c>
      <c r="C17" s="293" t="str">
        <f>IF($E17="","",VLOOKUP($E17,'1MD ELO (3)'!$A$7:$O$22,15))</f>
        <v/>
      </c>
      <c r="D17" s="293" t="str">
        <f>IF($E17="","",VLOOKUP($E17,'1MD ELO (3)'!$A$7:$O$22,5))</f>
        <v/>
      </c>
      <c r="E17" s="48"/>
      <c r="F17" s="376" t="str">
        <f>UPPER(IF($E17="","",VLOOKUP($E17,'1MD ELO (3)'!$A$7:$O$22,2)))</f>
        <v/>
      </c>
      <c r="G17" s="376" t="str">
        <f>IF($E17="","",VLOOKUP($E17,'1MD ELO (3)'!$A$7:$O$22,3))</f>
        <v/>
      </c>
      <c r="H17" s="376"/>
      <c r="I17" s="376" t="str">
        <f>IF($E17="","",VLOOKUP($E17,'1MD ELO (3)'!$A$7:$O$22,4))</f>
        <v/>
      </c>
      <c r="J17" s="355"/>
      <c r="K17" s="300"/>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87"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IF($E19="","",VLOOKUP($E19,'1MD ELO (3)'!$A$7:$O$22,14))</f>
        <v/>
      </c>
      <c r="C19" s="293" t="str">
        <f>IF($E19="","",VLOOKUP($E19,'1MD ELO (3)'!$A$7:$O$22,15))</f>
        <v/>
      </c>
      <c r="D19" s="293" t="str">
        <f>IF($E19="","",VLOOKUP($E19,'1MD ELO (3)'!$A$7:$O$22,5))</f>
        <v/>
      </c>
      <c r="E19" s="48"/>
      <c r="F19" s="376" t="str">
        <f>UPPER(IF($E19="","",VLOOKUP($E19,'1MD ELO (3)'!$A$7:$O$22,2)))</f>
        <v/>
      </c>
      <c r="G19" s="376" t="str">
        <f>IF($E19="","",VLOOKUP($E19,'1MD ELO (3)'!$A$7:$O$22,3))</f>
        <v/>
      </c>
      <c r="H19" s="376"/>
      <c r="I19" s="376" t="str">
        <f>IF($E19="","",VLOOKUP($E19,'1MD ELO (3)'!$A$7:$O$22,4))</f>
        <v/>
      </c>
      <c r="J19" s="351"/>
      <c r="K19" s="300"/>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295" t="str">
        <f>UPPER(IF(OR(J20="a",J20="as"),F19,IF(OR(J20="b",J20="bs"),F21,)))</f>
        <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IF($E21="","",VLOOKUP($E21,'1MD ELO (3)'!$A$7:$O$22,14))</f>
        <v/>
      </c>
      <c r="C21" s="293" t="str">
        <f>IF($E21="","",VLOOKUP($E21,'1MD ELO (3)'!$A$7:$O$22,15))</f>
        <v/>
      </c>
      <c r="D21" s="293" t="str">
        <f>IF($E21="","",VLOOKUP($E21,'1MD ELO (3)'!$A$7:$O$22,5))</f>
        <v/>
      </c>
      <c r="E21" s="48"/>
      <c r="F21" s="376" t="str">
        <f>UPPER(IF($E21="","",VLOOKUP($E21,'1MD ELO (3)'!$A$7:$O$22,2)))</f>
        <v/>
      </c>
      <c r="G21" s="376" t="str">
        <f>IF($E21="","",VLOOKUP($E21,'1MD ELO (3)'!$A$7:$O$22,3))</f>
        <v/>
      </c>
      <c r="H21" s="376"/>
      <c r="I21" s="376" t="str">
        <f>IF($E21="","",VLOOKUP($E21,'1MD ELO (3)'!$A$7:$O$22,4))</f>
        <v/>
      </c>
      <c r="J21" s="360"/>
      <c r="K21" s="300"/>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62"/>
      <c r="G22" s="362"/>
      <c r="H22" s="363"/>
      <c r="I22" s="362"/>
      <c r="J22" s="357"/>
      <c r="K22" s="300"/>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IF($E23="","",VLOOKUP($E23,'1MD ELO (3)'!$A$7:$O$22,14))</f>
        <v/>
      </c>
      <c r="C23" s="293" t="str">
        <f>IF($E23="","",VLOOKUP($E23,'1MD ELO (3)'!$A$7:$O$22,15))</f>
        <v/>
      </c>
      <c r="D23" s="293" t="str">
        <f>IF($E23="","",VLOOKUP($E23,'1MD ELO (3)'!$A$7:$O$22,5))</f>
        <v/>
      </c>
      <c r="E23" s="48"/>
      <c r="F23" s="376" t="str">
        <f>UPPER(IF($E23="","",VLOOKUP($E23,'1MD ELO (3)'!$A$7:$O$22,2)))</f>
        <v/>
      </c>
      <c r="G23" s="376" t="str">
        <f>IF($E23="","",VLOOKUP($E23,'1MD ELO (3)'!$A$7:$O$22,3))</f>
        <v/>
      </c>
      <c r="H23" s="376"/>
      <c r="I23" s="376" t="str">
        <f>IF($E23="","",VLOOKUP($E23,'1MD ELO (3)'!$A$7:$O$22,4))</f>
        <v/>
      </c>
      <c r="J23" s="351"/>
      <c r="K23" s="300"/>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295" t="str">
        <f>UPPER(IF(OR(J24="a",J24="as"),F23,IF(OR(J24="b",J24="bs"),F25,)))</f>
        <v/>
      </c>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IF($E25="","",VLOOKUP($E25,'1MD ELO (3)'!$A$7:$O$22,14))</f>
        <v/>
      </c>
      <c r="C25" s="293" t="str">
        <f>IF($E25="","",VLOOKUP($E25,'1MD ELO (3)'!$A$7:$O$22,15))</f>
        <v/>
      </c>
      <c r="D25" s="293" t="str">
        <f>IF($E25="","",VLOOKUP($E25,'1MD ELO (3)'!$A$7:$O$22,5))</f>
        <v/>
      </c>
      <c r="E25" s="48"/>
      <c r="F25" s="376" t="str">
        <f>UPPER(IF($E25="","",VLOOKUP($E25,'1MD ELO (3)'!$A$7:$O$22,2)))</f>
        <v/>
      </c>
      <c r="G25" s="376" t="str">
        <f>IF($E25="","",VLOOKUP($E25,'1MD ELO (3)'!$A$7:$O$22,3))</f>
        <v/>
      </c>
      <c r="H25" s="376"/>
      <c r="I25" s="376" t="str">
        <f>IF($E25="","",VLOOKUP($E25,'1MD ELO (3)'!$A$7:$O$22,4))</f>
        <v/>
      </c>
      <c r="J25" s="355"/>
      <c r="K25" s="300"/>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87"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IF($E27="","",VLOOKUP($E27,'1MD ELO (3)'!$A$7:$O$22,14))</f>
        <v/>
      </c>
      <c r="C27" s="293" t="str">
        <f>IF($E27="","",VLOOKUP($E27,'1MD ELO (3)'!$A$7:$O$22,15))</f>
        <v/>
      </c>
      <c r="D27" s="293" t="str">
        <f>IF($E27="","",VLOOKUP($E27,'1MD ELO (3)'!$A$7:$O$22,5))</f>
        <v/>
      </c>
      <c r="E27" s="48"/>
      <c r="F27" s="376" t="str">
        <f>UPPER(IF($E27="","",VLOOKUP($E27,'1MD ELO (3)'!$A$7:$O$22,2)))</f>
        <v/>
      </c>
      <c r="G27" s="376" t="str">
        <f>IF($E27="","",VLOOKUP($E27,'1MD ELO (3)'!$A$7:$O$22,3))</f>
        <v/>
      </c>
      <c r="H27" s="376"/>
      <c r="I27" s="376" t="str">
        <f>IF($E27="","",VLOOKUP($E27,'1MD ELO (3)'!$A$7:$O$22,4))</f>
        <v/>
      </c>
      <c r="J27" s="351"/>
      <c r="K27" s="300"/>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295" t="str">
        <f>UPPER(IF(OR(J28="a",J28="as"),F27,IF(OR(J28="b",J28="bs"),F29,)))</f>
        <v/>
      </c>
      <c r="L28" s="359"/>
      <c r="M28" s="300"/>
      <c r="N28" s="304"/>
      <c r="O28" s="297"/>
      <c r="P28" s="304"/>
      <c r="Q28" s="118"/>
      <c r="R28" s="119"/>
      <c r="S28" s="56"/>
    </row>
    <row r="29" spans="1:37" s="5" customFormat="1" ht="12.9" customHeight="1">
      <c r="A29" s="292">
        <v>12</v>
      </c>
      <c r="B29" s="47" t="str">
        <f>IF($E29="","",VLOOKUP($E29,'1MD ELO (3)'!$A$7:$O$22,14))</f>
        <v/>
      </c>
      <c r="C29" s="293" t="str">
        <f>IF($E29="","",VLOOKUP($E29,'1MD ELO (3)'!$A$7:$O$22,15))</f>
        <v/>
      </c>
      <c r="D29" s="293" t="str">
        <f>IF($E29="","",VLOOKUP($E29,'1MD ELO (3)'!$A$7:$O$22,5))</f>
        <v/>
      </c>
      <c r="E29" s="48"/>
      <c r="F29" s="50" t="str">
        <f>UPPER(IF($E29="","",VLOOKUP($E29,'1MD ELO (3)'!$A$7:$O$22,2)))</f>
        <v/>
      </c>
      <c r="G29" s="50" t="str">
        <f>IF($E29="","",VLOOKUP($E29,'1MD ELO (3)'!$A$7:$O$22,3))</f>
        <v/>
      </c>
      <c r="H29" s="50"/>
      <c r="I29" s="50" t="str">
        <f>IF($E29="","",VLOOKUP($E29,'1MD ELO (3)'!$A$7:$O$22,4))</f>
        <v/>
      </c>
      <c r="J29" s="360"/>
      <c r="K29" s="300"/>
      <c r="L29" s="300"/>
      <c r="M29" s="300"/>
      <c r="N29" s="304"/>
      <c r="O29" s="297"/>
      <c r="P29" s="304"/>
      <c r="Q29" s="118"/>
      <c r="R29" s="119"/>
      <c r="S29" s="56"/>
    </row>
    <row r="30" spans="1:37" s="5" customFormat="1" ht="12.9" customHeight="1">
      <c r="A30" s="302"/>
      <c r="B30" s="59"/>
      <c r="C30" s="70"/>
      <c r="D30" s="70"/>
      <c r="E30" s="84"/>
      <c r="F30" s="300"/>
      <c r="G30" s="300"/>
      <c r="H30" s="377"/>
      <c r="I30" s="362"/>
      <c r="J30" s="357"/>
      <c r="K30" s="300"/>
      <c r="L30" s="300"/>
      <c r="M30" s="87" t="s">
        <v>173</v>
      </c>
      <c r="N30" s="73"/>
      <c r="O30" s="295" t="str">
        <f>UPPER(IF(OR(N30="a",N30="as"),M26,IF(OR(N30="b",N30="bs"),M34,)))</f>
        <v/>
      </c>
      <c r="P30" s="308"/>
      <c r="Q30" s="118"/>
      <c r="R30" s="119"/>
      <c r="S30" s="56"/>
    </row>
    <row r="31" spans="1:37" s="5" customFormat="1" ht="12.9" customHeight="1">
      <c r="A31" s="302">
        <v>13</v>
      </c>
      <c r="B31" s="47" t="str">
        <f>IF($E31="","",VLOOKUP($E31,'1MD ELO (3)'!$A$7:$O$22,14))</f>
        <v/>
      </c>
      <c r="C31" s="293" t="str">
        <f>IF($E31="","",VLOOKUP($E31,'1MD ELO (3)'!$A$7:$O$22,15))</f>
        <v/>
      </c>
      <c r="D31" s="293" t="str">
        <f>IF($E31="","",VLOOKUP($E31,'1MD ELO (3)'!$A$7:$O$22,5))</f>
        <v/>
      </c>
      <c r="E31" s="48"/>
      <c r="F31" s="376" t="str">
        <f>UPPER(IF($E31="","",VLOOKUP($E31,'1MD ELO (3)'!$A$7:$O$22,2)))</f>
        <v/>
      </c>
      <c r="G31" s="376" t="str">
        <f>IF($E31="","",VLOOKUP($E31,'1MD ELO (3)'!$A$7:$O$22,3))</f>
        <v/>
      </c>
      <c r="H31" s="376"/>
      <c r="I31" s="376" t="str">
        <f>IF($E31="","",VLOOKUP($E31,'1MD ELO (3)'!$A$7:$O$22,4))</f>
        <v/>
      </c>
      <c r="J31" s="361"/>
      <c r="K31" s="300"/>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295" t="str">
        <f>UPPER(IF(OR(J32="a",J32="as"),F31,IF(OR(J32="b",J32="bs"),F33,)))</f>
        <v/>
      </c>
      <c r="L32" s="295"/>
      <c r="M32" s="300"/>
      <c r="N32" s="304"/>
      <c r="O32" s="297"/>
      <c r="P32" s="297"/>
      <c r="Q32" s="118"/>
      <c r="R32" s="119"/>
      <c r="S32" s="56"/>
    </row>
    <row r="33" spans="1:19" s="5" customFormat="1" ht="12.9" customHeight="1">
      <c r="A33" s="302">
        <v>14</v>
      </c>
      <c r="B33" s="47" t="str">
        <f>IF($E33="","",VLOOKUP($E33,'1MD ELO (3)'!$A$7:$O$22,14))</f>
        <v/>
      </c>
      <c r="C33" s="293" t="str">
        <f>IF($E33="","",VLOOKUP($E33,'1MD ELO (3)'!$A$7:$O$22,15))</f>
        <v/>
      </c>
      <c r="D33" s="293" t="str">
        <f>IF($E33="","",VLOOKUP($E33,'1MD ELO (3)'!$A$7:$O$22,5))</f>
        <v/>
      </c>
      <c r="E33" s="48"/>
      <c r="F33" s="376" t="str">
        <f>UPPER(IF($E33="","",VLOOKUP($E33,'1MD ELO (3)'!$A$7:$O$22,2)))</f>
        <v/>
      </c>
      <c r="G33" s="376" t="str">
        <f>IF($E33="","",VLOOKUP($E33,'1MD ELO (3)'!$A$7:$O$22,3))</f>
        <v/>
      </c>
      <c r="H33" s="376"/>
      <c r="I33" s="376" t="str">
        <f>IF($E33="","",VLOOKUP($E33,'1MD ELO (3)'!$A$7:$O$22,4))</f>
        <v/>
      </c>
      <c r="J33" s="355"/>
      <c r="K33" s="300"/>
      <c r="L33" s="356"/>
      <c r="M33" s="300"/>
      <c r="N33" s="304"/>
      <c r="O33" s="297"/>
      <c r="P33" s="297"/>
      <c r="Q33" s="118"/>
      <c r="R33" s="119"/>
      <c r="S33" s="56"/>
    </row>
    <row r="34" spans="1:19" s="5" customFormat="1" ht="12.9" customHeight="1">
      <c r="A34" s="302"/>
      <c r="B34" s="59"/>
      <c r="C34" s="70"/>
      <c r="D34" s="70"/>
      <c r="E34" s="84"/>
      <c r="F34" s="353"/>
      <c r="G34" s="353"/>
      <c r="H34" s="354"/>
      <c r="I34" s="300"/>
      <c r="J34" s="357"/>
      <c r="K34" s="87" t="s">
        <v>173</v>
      </c>
      <c r="L34" s="73"/>
      <c r="M34" s="295" t="str">
        <f>UPPER(IF(OR(L34="a",L34="as"),K32,IF(OR(L34="b",L34="bs"),K36,)))</f>
        <v/>
      </c>
      <c r="N34" s="308"/>
      <c r="O34" s="297"/>
      <c r="P34" s="297"/>
      <c r="Q34" s="118"/>
      <c r="R34" s="119"/>
      <c r="S34" s="56"/>
    </row>
    <row r="35" spans="1:19" s="5" customFormat="1" ht="12.9" customHeight="1">
      <c r="A35" s="302">
        <v>15</v>
      </c>
      <c r="B35" s="47" t="str">
        <f>IF($E35="","",VLOOKUP($E35,'1MD ELO (3)'!$A$7:$O$22,14))</f>
        <v/>
      </c>
      <c r="C35" s="293" t="str">
        <f>IF($E35="","",VLOOKUP($E35,'1MD ELO (3)'!$A$7:$O$22,15))</f>
        <v/>
      </c>
      <c r="D35" s="293" t="str">
        <f>IF($E35="","",VLOOKUP($E35,'1MD ELO (3)'!$A$7:$O$22,5))</f>
        <v/>
      </c>
      <c r="E35" s="48"/>
      <c r="F35" s="376" t="str">
        <f>UPPER(IF($E35="","",VLOOKUP($E35,'1MD ELO (3)'!$A$7:$O$22,2)))</f>
        <v/>
      </c>
      <c r="G35" s="376" t="str">
        <f>IF($E35="","",VLOOKUP($E35,'1MD ELO (3)'!$A$7:$O$22,3))</f>
        <v/>
      </c>
      <c r="H35" s="376"/>
      <c r="I35" s="376" t="str">
        <f>IF($E35="","",VLOOKUP($E35,'1MD ELO (3)'!$A$7:$O$22,4))</f>
        <v/>
      </c>
      <c r="J35" s="351"/>
      <c r="K35" s="300"/>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295" t="str">
        <f>UPPER(IF(OR(J36="a",J36="as"),F35,IF(OR(J36="b",J36="bs"),F37,)))</f>
        <v/>
      </c>
      <c r="L36" s="359"/>
      <c r="M36" s="300"/>
      <c r="N36" s="297"/>
      <c r="O36" s="297"/>
      <c r="P36" s="297"/>
      <c r="Q36" s="118"/>
      <c r="R36" s="119"/>
      <c r="S36" s="56"/>
    </row>
    <row r="37" spans="1:19" s="5" customFormat="1" ht="12.9" customHeight="1">
      <c r="A37" s="292">
        <v>16</v>
      </c>
      <c r="B37" s="47" t="str">
        <f>IF($E37="","",VLOOKUP($E37,'1MD ELO (3)'!$A$7:$O$22,14))</f>
        <v/>
      </c>
      <c r="C37" s="293" t="str">
        <f>IF($E37="","",VLOOKUP($E37,'1MD ELO (3)'!$A$7:$O$22,15))</f>
        <v/>
      </c>
      <c r="D37" s="293" t="str">
        <f>IF($E37="","",VLOOKUP($E37,'1MD ELO (3)'!$A$7:$O$22,5))</f>
        <v/>
      </c>
      <c r="E37" s="48"/>
      <c r="F37" s="50" t="str">
        <f>UPPER(IF($E37="","",VLOOKUP($E37,'1MD ELO (3)'!$A$7:$O$22,2)))</f>
        <v/>
      </c>
      <c r="G37" s="50" t="str">
        <f>IF($E37="","",VLOOKUP($E37,'1MD ELO (3)'!$A$7:$O$22,3))</f>
        <v/>
      </c>
      <c r="H37" s="376"/>
      <c r="I37" s="50" t="str">
        <f>IF($E37="","",VLOOKUP($E37,'1MD ELO (3)'!$A$7:$O$22,4))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str">
        <f>IF(E50&gt;$R$57,,UPPER(VLOOKUP(E50,'1MD ELO (3)'!$A$7:$Q$134,2)))</f>
        <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str">
        <f>IF(E51&gt;$R$57,,UPPER(VLOOKUP(E51,'1MD ELO (3)'!$A$7:$Q$134,2)))</f>
        <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str">
        <f>IF(E52&gt;$R$57,,UPPER(VLOOKUP(E52,'1MD ELO (3)'!$A$7:$Q$134,2)))</f>
        <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str">
        <f>IF(E53&gt;$R$57,,UPPER(VLOOKUP(E53,'1MD ELO (3)'!$A$7:$Q$134,2)))</f>
        <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f>MIN(4,'1MD ELO (3)'!Q5)</f>
        <v>4</v>
      </c>
    </row>
  </sheetData>
  <mergeCells count="1">
    <mergeCell ref="A4:C4"/>
  </mergeCells>
  <dataValidations count="1">
    <dataValidation type="list" allowBlank="1" showInputMessage="1" sqref="I8 K10 I12 M14 I16 K18 I20 O22 I24 K26 I28 M30 I32 K34 I36 M40 I42 K44 I46" xr:uid="{00000000-0002-0000-36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0177"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9017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45">
    <tabColor indexed="11"/>
    <pageSetUpPr fitToPage="1"/>
  </sheetPr>
  <dimension ref="A1:AK79"/>
  <sheetViews>
    <sheetView showGridLines="0" showZeros="0" workbookViewId="0">
      <selection activeCell="D27" sqref="D27"/>
    </sheetView>
  </sheetViews>
  <sheetFormatPr defaultColWidth="9"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265"/>
      <c r="I1" s="266"/>
      <c r="J1" s="267"/>
      <c r="K1" s="209"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E2" s="19">
        <f>Altalanos!$C$8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271</v>
      </c>
      <c r="N5" s="280"/>
      <c r="O5" s="196" t="s">
        <v>235</v>
      </c>
      <c r="P5" s="280"/>
      <c r="Q5" s="196" t="s">
        <v>169</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",AG1," pont"))</f>
        <v/>
      </c>
      <c r="G6" s="285"/>
      <c r="H6" s="286"/>
      <c r="I6" s="285"/>
      <c r="J6" s="287"/>
      <c r="K6" s="284" t="str">
        <f>IF(Y3="","",CONCATENATE(AF1," pont"))</f>
        <v/>
      </c>
      <c r="L6" s="287"/>
      <c r="M6" s="284" t="str">
        <f>IF(Y3="","",CONCATENATE(AE1," pont"))</f>
        <v/>
      </c>
      <c r="N6" s="287"/>
      <c r="O6" s="284" t="str">
        <f>IF(Y3="","",CONCATENATE(AD1," pont"))</f>
        <v/>
      </c>
      <c r="P6" s="287"/>
      <c r="Q6" s="284" t="str">
        <f>IF(Y3="","",CONCATENATE(AC1," pont"))</f>
        <v/>
      </c>
      <c r="R6" s="350"/>
      <c r="Y6" s="289"/>
      <c r="Z6" s="289"/>
      <c r="AA6" s="289" t="s">
        <v>121</v>
      </c>
      <c r="AB6" s="290">
        <v>150</v>
      </c>
      <c r="AC6" s="290">
        <v>120</v>
      </c>
      <c r="AD6" s="290">
        <v>90</v>
      </c>
      <c r="AE6" s="290">
        <v>60</v>
      </c>
      <c r="AF6" s="290">
        <v>40</v>
      </c>
      <c r="AG6" s="290">
        <v>25</v>
      </c>
      <c r="AH6" s="290">
        <v>10</v>
      </c>
      <c r="AI6" s="291"/>
      <c r="AJ6" s="291"/>
      <c r="AK6" s="291"/>
    </row>
    <row r="7" spans="1:37" s="5" customFormat="1" ht="10.5" customHeight="1">
      <c r="A7" s="292">
        <v>1</v>
      </c>
      <c r="B7" s="47" t="str">
        <f>IF($E7="","",VLOOKUP($E7,'1MD ELO (3)'!$A$7:$O$48,14))</f>
        <v/>
      </c>
      <c r="C7" s="47" t="str">
        <f>IF($E7="","",VLOOKUP($E7,'1MD ELO (3)'!$A$7:$O$48,15))</f>
        <v/>
      </c>
      <c r="D7" s="293" t="str">
        <f>IF($E7="","",VLOOKUP($E7,'1MD ELO (3)'!$A$7:$O$48,5))</f>
        <v/>
      </c>
      <c r="E7" s="48"/>
      <c r="F7" s="50" t="str">
        <f>UPPER(IF($E7="","",VLOOKUP($E7,'1MD ELO (3)'!$A$7:$O$48,2)))</f>
        <v/>
      </c>
      <c r="G7" s="50" t="str">
        <f>IF($E7="","",VLOOKUP($E7,'1MD ELO (3)'!$A$7:$O$48,3))</f>
        <v/>
      </c>
      <c r="H7" s="50"/>
      <c r="I7" s="50" t="str">
        <f>IF($E7="","",VLOOKUP($E7,'1MD ELO (3)'!$A$7:$O$48,4))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9.6" customHeight="1">
      <c r="A9" s="302">
        <v>2</v>
      </c>
      <c r="B9" s="47" t="str">
        <f>IF($E9="","",VLOOKUP($E9,'1MD ELO (3)'!$A$7:$O$48,14))</f>
        <v/>
      </c>
      <c r="C9" s="47" t="str">
        <f>IF($E9="","",VLOOKUP($E9,'1MD ELO (3)'!$A$7:$O$48,15))</f>
        <v/>
      </c>
      <c r="D9" s="293" t="str">
        <f>IF($E9="","",VLOOKUP($E9,'1MD ELO (3)'!$A$7:$O$48,5))</f>
        <v/>
      </c>
      <c r="E9" s="48"/>
      <c r="F9" s="77" t="str">
        <f>UPPER(IF($E9="","",VLOOKUP($E9,'1MD ELO (3)'!$A$7:$O$48,2)))</f>
        <v/>
      </c>
      <c r="G9" s="77" t="str">
        <f>IF($E9="","",VLOOKUP($E9,'1MD ELO (3)'!$A$7:$O$48,3))</f>
        <v/>
      </c>
      <c r="H9" s="77"/>
      <c r="I9" s="77" t="str">
        <f>IF($E9="","",VLOOKUP($E9,'1MD ELO (3)'!$A$7:$O$48,4))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v>3</v>
      </c>
      <c r="B11" s="47" t="str">
        <f>IF($E11="","",VLOOKUP($E11,'1MD ELO (3)'!$A$7:$O$48,14))</f>
        <v/>
      </c>
      <c r="C11" s="47" t="str">
        <f>IF($E11="","",VLOOKUP($E11,'1MD ELO (3)'!$A$7:$O$48,15))</f>
        <v/>
      </c>
      <c r="D11" s="293" t="str">
        <f>IF($E11="","",VLOOKUP($E11,'1MD ELO (3)'!$A$7:$O$48,5))</f>
        <v/>
      </c>
      <c r="E11" s="48"/>
      <c r="F11" s="77" t="str">
        <f>UPPER(IF($E11="","",VLOOKUP($E11,'1MD ELO (3)'!$A$7:$O$48,2)))</f>
        <v/>
      </c>
      <c r="G11" s="77" t="str">
        <f>IF($E11="","",VLOOKUP($E11,'1MD ELO (3)'!$A$7:$O$48,3))</f>
        <v/>
      </c>
      <c r="H11" s="77"/>
      <c r="I11" s="77" t="str">
        <f>IF($E11="","",VLOOKUP($E11,'1MD ELO (3)'!$A$7:$O$48,4))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c r="B12" s="59"/>
      <c r="C12" s="59"/>
      <c r="D12" s="70"/>
      <c r="E12" s="84"/>
      <c r="F12" s="353"/>
      <c r="G12" s="353"/>
      <c r="H12" s="354"/>
      <c r="I12" s="72"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302">
        <v>4</v>
      </c>
      <c r="B13" s="47" t="str">
        <f>IF($E13="","",VLOOKUP($E13,'1MD ELO (3)'!$A$7:$O$48,14))</f>
        <v/>
      </c>
      <c r="C13" s="47" t="str">
        <f>IF($E13="","",VLOOKUP($E13,'1MD ELO (3)'!$A$7:$O$48,15))</f>
        <v/>
      </c>
      <c r="D13" s="293" t="str">
        <f>IF($E13="","",VLOOKUP($E13,'1MD ELO (3)'!$A$7:$O$48,5))</f>
        <v/>
      </c>
      <c r="E13" s="48"/>
      <c r="F13" s="77" t="str">
        <f>UPPER(IF($E13="","",VLOOKUP($E13,'1MD ELO (3)'!$A$7:$O$48,2)))</f>
        <v/>
      </c>
      <c r="G13" s="77" t="str">
        <f>IF($E13="","",VLOOKUP($E13,'1MD ELO (3)'!$A$7:$O$48,3))</f>
        <v/>
      </c>
      <c r="H13" s="77"/>
      <c r="I13" s="77" t="str">
        <f>IF($E13="","",VLOOKUP($E13,'1MD ELO (3)'!$A$7:$O$48,4))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2"/>
      <c r="B14" s="59"/>
      <c r="C14" s="59"/>
      <c r="D14" s="70"/>
      <c r="E14" s="84"/>
      <c r="F14" s="353"/>
      <c r="G14" s="353"/>
      <c r="H14" s="354"/>
      <c r="I14" s="353"/>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302">
        <v>5</v>
      </c>
      <c r="B15" s="47" t="str">
        <f>IF($E15="","",VLOOKUP($E15,'1MD ELO (3)'!$A$7:$O$48,14))</f>
        <v/>
      </c>
      <c r="C15" s="47" t="str">
        <f>IF($E15="","",VLOOKUP($E15,'1MD ELO (3)'!$A$7:$O$48,15))</f>
        <v/>
      </c>
      <c r="D15" s="293" t="str">
        <f>IF($E15="","",VLOOKUP($E15,'1MD ELO (3)'!$A$7:$O$48,5))</f>
        <v/>
      </c>
      <c r="E15" s="48"/>
      <c r="F15" s="77" t="str">
        <f>UPPER(IF($E15="","",VLOOKUP($E15,'1MD ELO (3)'!$A$7:$O$48,2)))</f>
        <v/>
      </c>
      <c r="G15" s="77" t="str">
        <f>IF($E15="","",VLOOKUP($E15,'1MD ELO (3)'!$A$7:$O$48,3))</f>
        <v/>
      </c>
      <c r="H15" s="77"/>
      <c r="I15" s="77" t="str">
        <f>IF($E15="","",VLOOKUP($E15,'1MD ELO (3)'!$A$7:$O$48,4))</f>
        <v/>
      </c>
      <c r="J15" s="361"/>
      <c r="K15" s="300"/>
      <c r="L15" s="300"/>
      <c r="M15" s="300"/>
      <c r="N15" s="304"/>
      <c r="O15" s="300"/>
      <c r="P15" s="315"/>
      <c r="Q15" s="352"/>
      <c r="R15" s="62"/>
      <c r="S15" s="56"/>
      <c r="U15" s="63" t="e">
        <f>#REF!</f>
        <v>#REF!</v>
      </c>
      <c r="Y15" s="275"/>
      <c r="Z15" s="275"/>
      <c r="AA15" s="275"/>
      <c r="AB15" s="275"/>
      <c r="AC15" s="275"/>
      <c r="AD15" s="275"/>
      <c r="AE15" s="275"/>
      <c r="AF15" s="275"/>
      <c r="AG15" s="275"/>
      <c r="AH15" s="275"/>
      <c r="AI15"/>
      <c r="AJ15"/>
      <c r="AK15"/>
    </row>
    <row r="16" spans="1:37" s="5" customFormat="1" ht="9.6" customHeight="1">
      <c r="A16" s="302"/>
      <c r="B16" s="59"/>
      <c r="C16" s="59"/>
      <c r="D16" s="70"/>
      <c r="E16" s="84"/>
      <c r="F16" s="353"/>
      <c r="G16" s="353"/>
      <c r="H16" s="354"/>
      <c r="I16" s="72" t="s">
        <v>173</v>
      </c>
      <c r="J16" s="301"/>
      <c r="K16" s="295" t="str">
        <f>UPPER(IF(OR(J16="a",J16="as"),F15,IF(OR(J16="b",J16="bs"),F17,)))</f>
        <v/>
      </c>
      <c r="L16" s="295"/>
      <c r="M16" s="300"/>
      <c r="N16" s="304"/>
      <c r="O16" s="352"/>
      <c r="P16" s="315"/>
      <c r="Q16" s="352"/>
      <c r="R16" s="62"/>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v>6</v>
      </c>
      <c r="B17" s="47" t="str">
        <f>IF($E17="","",VLOOKUP($E17,'1MD ELO (3)'!$A$7:$O$48,14))</f>
        <v/>
      </c>
      <c r="C17" s="47" t="str">
        <f>IF($E17="","",VLOOKUP($E17,'1MD ELO (3)'!$A$7:$O$48,15))</f>
        <v/>
      </c>
      <c r="D17" s="293" t="str">
        <f>IF($E17="","",VLOOKUP($E17,'1MD ELO (3)'!$A$7:$O$48,5))</f>
        <v/>
      </c>
      <c r="E17" s="48"/>
      <c r="F17" s="77" t="str">
        <f>UPPER(IF($E17="","",VLOOKUP($E17,'1MD ELO (3)'!$A$7:$O$48,2)))</f>
        <v/>
      </c>
      <c r="G17" s="77" t="str">
        <f>IF($E17="","",VLOOKUP($E17,'1MD ELO (3)'!$A$7:$O$48,3))</f>
        <v/>
      </c>
      <c r="H17" s="77"/>
      <c r="I17" s="77" t="str">
        <f>IF($E17="","",VLOOKUP($E17,'1MD ELO (3)'!$A$7:$O$48,4))</f>
        <v/>
      </c>
      <c r="J17" s="355"/>
      <c r="K17" s="300"/>
      <c r="L17" s="356"/>
      <c r="M17" s="300"/>
      <c r="N17" s="304"/>
      <c r="O17" s="352"/>
      <c r="P17" s="315"/>
      <c r="Q17" s="352"/>
      <c r="R17" s="62"/>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c r="B18" s="59"/>
      <c r="C18" s="59"/>
      <c r="D18" s="70"/>
      <c r="E18" s="84"/>
      <c r="F18" s="353"/>
      <c r="G18" s="353"/>
      <c r="H18" s="354"/>
      <c r="I18" s="353"/>
      <c r="J18" s="357"/>
      <c r="K18" s="87" t="s">
        <v>173</v>
      </c>
      <c r="L18" s="73"/>
      <c r="M18" s="295" t="str">
        <f>UPPER(IF(OR(L18="a",L18="as"),K16,IF(OR(L18="b",L18="bs"),K20,)))</f>
        <v/>
      </c>
      <c r="N18" s="308"/>
      <c r="O18" s="352"/>
      <c r="P18" s="315"/>
      <c r="Q18" s="352"/>
      <c r="R18" s="62"/>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v>7</v>
      </c>
      <c r="B19" s="47" t="str">
        <f>IF($E19="","",VLOOKUP($E19,'1MD ELO (3)'!$A$7:$O$48,14))</f>
        <v/>
      </c>
      <c r="C19" s="47" t="str">
        <f>IF($E19="","",VLOOKUP($E19,'1MD ELO (3)'!$A$7:$O$48,15))</f>
        <v/>
      </c>
      <c r="D19" s="293" t="str">
        <f>IF($E19="","",VLOOKUP($E19,'1MD ELO (3)'!$A$7:$O$48,5))</f>
        <v/>
      </c>
      <c r="E19" s="48"/>
      <c r="F19" s="77" t="str">
        <f>UPPER(IF($E19="","",VLOOKUP($E19,'1MD ELO (3)'!$A$7:$O$48,2)))</f>
        <v/>
      </c>
      <c r="G19" s="77" t="str">
        <f>IF($E19="","",VLOOKUP($E19,'1MD ELO (3)'!$A$7:$O$48,3))</f>
        <v/>
      </c>
      <c r="H19" s="77"/>
      <c r="I19" s="77" t="str">
        <f>IF($E19="","",VLOOKUP($E19,'1MD ELO (3)'!$A$7:$O$48,4))</f>
        <v/>
      </c>
      <c r="J19" s="351"/>
      <c r="K19" s="300"/>
      <c r="L19" s="358"/>
      <c r="M19" s="300"/>
      <c r="N19" s="297"/>
      <c r="O19" s="352"/>
      <c r="P19" s="315"/>
      <c r="Q19" s="352"/>
      <c r="R19" s="62"/>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c r="B20" s="59"/>
      <c r="C20" s="59"/>
      <c r="D20" s="70"/>
      <c r="E20" s="64"/>
      <c r="F20" s="353"/>
      <c r="G20" s="353"/>
      <c r="H20" s="354"/>
      <c r="I20" s="87" t="s">
        <v>173</v>
      </c>
      <c r="J20" s="301"/>
      <c r="K20" s="295" t="str">
        <f>UPPER(IF(OR(J20="a",J20="as"),F19,IF(OR(J20="b",J20="bs"),F21,)))</f>
        <v/>
      </c>
      <c r="L20" s="359"/>
      <c r="M20" s="300"/>
      <c r="N20" s="297"/>
      <c r="O20" s="352"/>
      <c r="P20" s="315"/>
      <c r="Q20" s="352"/>
      <c r="R20" s="62"/>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2">
        <v>8</v>
      </c>
      <c r="B21" s="47" t="str">
        <f>IF($E21="","",VLOOKUP($E21,'1MD ELO (3)'!$A$7:$O$48,14))</f>
        <v/>
      </c>
      <c r="C21" s="47" t="str">
        <f>IF($E21="","",VLOOKUP($E21,'1MD ELO (3)'!$A$7:$O$48,15))</f>
        <v/>
      </c>
      <c r="D21" s="293" t="str">
        <f>IF($E21="","",VLOOKUP($E21,'1MD ELO (3)'!$A$7:$O$48,5))</f>
        <v/>
      </c>
      <c r="E21" s="48"/>
      <c r="F21" s="50" t="str">
        <f>UPPER(IF($E21="","",VLOOKUP($E21,'1MD ELO (3)'!$A$7:$O$48,2)))</f>
        <v/>
      </c>
      <c r="G21" s="50" t="str">
        <f>IF($E21="","",VLOOKUP($E21,'1MD ELO (3)'!$A$7:$O$48,3))</f>
        <v/>
      </c>
      <c r="H21" s="50"/>
      <c r="I21" s="50" t="str">
        <f>IF($E21="","",VLOOKUP($E21,'1MD ELO (3)'!$A$7:$O$48,4))</f>
        <v/>
      </c>
      <c r="J21" s="360"/>
      <c r="K21" s="300"/>
      <c r="L21" s="300"/>
      <c r="M21" s="300"/>
      <c r="N21" s="297"/>
      <c r="O21" s="352"/>
      <c r="P21" s="315"/>
      <c r="Q21" s="352"/>
      <c r="R21" s="62"/>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2"/>
      <c r="B22" s="59"/>
      <c r="C22" s="59"/>
      <c r="D22" s="70"/>
      <c r="E22" s="64"/>
      <c r="F22" s="362"/>
      <c r="G22" s="362"/>
      <c r="H22" s="363"/>
      <c r="I22" s="362"/>
      <c r="J22" s="357"/>
      <c r="K22" s="300"/>
      <c r="L22" s="300"/>
      <c r="M22" s="300"/>
      <c r="N22" s="297"/>
      <c r="O22" s="87" t="s">
        <v>173</v>
      </c>
      <c r="P22" s="73"/>
      <c r="Q22" s="295" t="str">
        <f>UPPER(IF(OR(P22="a",P22="as"),O14,IF(OR(P22="b",P22="bs"),O30,)))</f>
        <v/>
      </c>
      <c r="R22" s="364"/>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v>9</v>
      </c>
      <c r="B23" s="47" t="str">
        <f>IF($E23="","",VLOOKUP($E23,'1MD ELO (3)'!$A$7:$O$48,14))</f>
        <v/>
      </c>
      <c r="C23" s="47" t="str">
        <f>IF($E23="","",VLOOKUP($E23,'1MD ELO (3)'!$A$7:$O$48,15))</f>
        <v/>
      </c>
      <c r="D23" s="293" t="str">
        <f>IF($E23="","",VLOOKUP($E23,'1MD ELO (3)'!$A$7:$O$48,5))</f>
        <v/>
      </c>
      <c r="E23" s="48"/>
      <c r="F23" s="50" t="str">
        <f>UPPER(IF($E23="","",VLOOKUP($E23,'1MD ELO (3)'!$A$7:$O$48,2)))</f>
        <v/>
      </c>
      <c r="G23" s="50" t="str">
        <f>IF($E23="","",VLOOKUP($E23,'1MD ELO (3)'!$A$7:$O$48,3))</f>
        <v/>
      </c>
      <c r="H23" s="50"/>
      <c r="I23" s="50" t="str">
        <f>IF($E23="","",VLOOKUP($E23,'1MD ELO (3)'!$A$7:$O$48,4))</f>
        <v/>
      </c>
      <c r="J23" s="351"/>
      <c r="K23" s="300"/>
      <c r="L23" s="300"/>
      <c r="M23" s="300"/>
      <c r="N23" s="297"/>
      <c r="O23" s="352"/>
      <c r="P23" s="315"/>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302"/>
      <c r="B24" s="59"/>
      <c r="C24" s="59"/>
      <c r="D24" s="70"/>
      <c r="E24" s="64"/>
      <c r="F24" s="353"/>
      <c r="G24" s="353"/>
      <c r="H24" s="354"/>
      <c r="I24" s="87" t="s">
        <v>173</v>
      </c>
      <c r="J24" s="301"/>
      <c r="K24" s="295" t="str">
        <f>UPPER(IF(OR(J24="a",J24="as"),F23,IF(OR(J24="b",J24="bs"),F25,)))</f>
        <v/>
      </c>
      <c r="L24" s="295"/>
      <c r="M24" s="300"/>
      <c r="N24" s="297"/>
      <c r="O24" s="352"/>
      <c r="P24" s="315"/>
      <c r="Q24" s="352"/>
      <c r="R24" s="315"/>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v>10</v>
      </c>
      <c r="B25" s="47" t="str">
        <f>IF($E25="","",VLOOKUP($E25,'1MD ELO (3)'!$A$7:$O$48,14))</f>
        <v/>
      </c>
      <c r="C25" s="47" t="str">
        <f>IF($E25="","",VLOOKUP($E25,'1MD ELO (3)'!$A$7:$O$48,15))</f>
        <v/>
      </c>
      <c r="D25" s="293" t="str">
        <f>IF($E25="","",VLOOKUP($E25,'1MD ELO (3)'!$A$7:$O$48,5))</f>
        <v/>
      </c>
      <c r="E25" s="48"/>
      <c r="F25" s="77" t="str">
        <f>UPPER(IF($E25="","",VLOOKUP($E25,'1MD ELO (3)'!$A$7:$O$48,2)))</f>
        <v/>
      </c>
      <c r="G25" s="77" t="str">
        <f>IF($E25="","",VLOOKUP($E25,'1MD ELO (3)'!$A$7:$O$48,3))</f>
        <v/>
      </c>
      <c r="H25" s="77"/>
      <c r="I25" s="77" t="str">
        <f>IF($E25="","",VLOOKUP($E25,'1MD ELO (3)'!$A$7:$O$48,4))</f>
        <v/>
      </c>
      <c r="J25" s="355"/>
      <c r="K25" s="300"/>
      <c r="L25" s="356"/>
      <c r="M25" s="300"/>
      <c r="N25" s="297"/>
      <c r="O25" s="352"/>
      <c r="P25" s="315"/>
      <c r="Q25" s="352"/>
      <c r="R25" s="315"/>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c r="B26" s="59"/>
      <c r="C26" s="59"/>
      <c r="D26" s="70"/>
      <c r="E26" s="84"/>
      <c r="F26" s="353"/>
      <c r="G26" s="353"/>
      <c r="H26" s="354"/>
      <c r="I26" s="353"/>
      <c r="J26" s="357"/>
      <c r="K26" s="87" t="s">
        <v>173</v>
      </c>
      <c r="L26" s="73"/>
      <c r="M26" s="295" t="str">
        <f>UPPER(IF(OR(L26="a",L26="as"),K24,IF(OR(L26="b",L26="bs"),K28,)))</f>
        <v/>
      </c>
      <c r="N26" s="296"/>
      <c r="O26" s="352"/>
      <c r="P26" s="315"/>
      <c r="Q26" s="352"/>
      <c r="R26" s="315"/>
      <c r="S26" s="56"/>
      <c r="Y26"/>
      <c r="Z26"/>
      <c r="AA26"/>
      <c r="AB26"/>
      <c r="AC26"/>
      <c r="AD26"/>
      <c r="AE26"/>
      <c r="AF26"/>
      <c r="AG26"/>
      <c r="AH26"/>
      <c r="AI26"/>
      <c r="AJ26"/>
      <c r="AK26"/>
    </row>
    <row r="27" spans="1:37" s="5" customFormat="1" ht="9.6" customHeight="1">
      <c r="A27" s="302">
        <v>11</v>
      </c>
      <c r="B27" s="47" t="str">
        <f>IF($E27="","",VLOOKUP($E27,'1MD ELO (3)'!$A$7:$O$48,14))</f>
        <v/>
      </c>
      <c r="C27" s="47" t="str">
        <f>IF($E27="","",VLOOKUP($E27,'1MD ELO (3)'!$A$7:$O$48,15))</f>
        <v/>
      </c>
      <c r="D27" s="293" t="str">
        <f>IF($E27="","",VLOOKUP($E27,'1MD ELO (3)'!$A$7:$O$48,5))</f>
        <v/>
      </c>
      <c r="E27" s="48"/>
      <c r="F27" s="77" t="str">
        <f>UPPER(IF($E27="","",VLOOKUP($E27,'1MD ELO (3)'!$A$7:$O$48,2)))</f>
        <v/>
      </c>
      <c r="G27" s="77" t="str">
        <f>IF($E27="","",VLOOKUP($E27,'1MD ELO (3)'!$A$7:$O$48,3))</f>
        <v/>
      </c>
      <c r="H27" s="77"/>
      <c r="I27" s="77" t="str">
        <f>IF($E27="","",VLOOKUP($E27,'1MD ELO (3)'!$A$7:$O$48,4))</f>
        <v/>
      </c>
      <c r="J27" s="351"/>
      <c r="K27" s="300"/>
      <c r="L27" s="358"/>
      <c r="M27" s="300"/>
      <c r="N27" s="304"/>
      <c r="O27" s="352"/>
      <c r="P27" s="315"/>
      <c r="Q27" s="352"/>
      <c r="R27" s="315"/>
      <c r="S27" s="56"/>
      <c r="Y27"/>
      <c r="Z27"/>
      <c r="AA27"/>
      <c r="AB27"/>
      <c r="AC27"/>
      <c r="AD27"/>
      <c r="AE27"/>
      <c r="AF27"/>
      <c r="AG27"/>
      <c r="AH27"/>
      <c r="AI27"/>
      <c r="AJ27"/>
      <c r="AK27"/>
    </row>
    <row r="28" spans="1:37" s="5" customFormat="1" ht="9.6" customHeight="1">
      <c r="A28" s="309"/>
      <c r="B28" s="59"/>
      <c r="C28" s="59"/>
      <c r="D28" s="70"/>
      <c r="E28" s="84"/>
      <c r="F28" s="353"/>
      <c r="G28" s="353"/>
      <c r="H28" s="354"/>
      <c r="I28" s="72" t="s">
        <v>173</v>
      </c>
      <c r="J28" s="301"/>
      <c r="K28" s="295" t="str">
        <f>UPPER(IF(OR(J28="a",J28="as"),F27,IF(OR(J28="b",J28="bs"),F29,)))</f>
        <v/>
      </c>
      <c r="L28" s="359"/>
      <c r="M28" s="300"/>
      <c r="N28" s="304"/>
      <c r="O28" s="352"/>
      <c r="P28" s="315"/>
      <c r="Q28" s="352"/>
      <c r="R28" s="315"/>
      <c r="S28" s="56"/>
    </row>
    <row r="29" spans="1:37" s="5" customFormat="1" ht="9.6" customHeight="1">
      <c r="A29" s="302">
        <v>12</v>
      </c>
      <c r="B29" s="47" t="str">
        <f>IF($E29="","",VLOOKUP($E29,'1MD ELO (3)'!$A$7:$O$48,14))</f>
        <v/>
      </c>
      <c r="C29" s="47" t="str">
        <f>IF($E29="","",VLOOKUP($E29,'1MD ELO (3)'!$A$7:$O$48,15))</f>
        <v/>
      </c>
      <c r="D29" s="293" t="str">
        <f>IF($E29="","",VLOOKUP($E29,'1MD ELO (3)'!$A$7:$O$48,5))</f>
        <v/>
      </c>
      <c r="E29" s="48"/>
      <c r="F29" s="77" t="str">
        <f>UPPER(IF($E29="","",VLOOKUP($E29,'1MD ELO (3)'!$A$7:$O$48,2)))</f>
        <v/>
      </c>
      <c r="G29" s="77" t="str">
        <f>IF($E29="","",VLOOKUP($E29,'1MD ELO (3)'!$A$7:$O$48,3))</f>
        <v/>
      </c>
      <c r="H29" s="77"/>
      <c r="I29" s="77" t="str">
        <f>IF($E29="","",VLOOKUP($E29,'1MD ELO (3)'!$A$7:$O$48,4))</f>
        <v/>
      </c>
      <c r="J29" s="360"/>
      <c r="K29" s="300"/>
      <c r="L29" s="300"/>
      <c r="M29" s="300"/>
      <c r="N29" s="304"/>
      <c r="O29" s="352"/>
      <c r="P29" s="315"/>
      <c r="Q29" s="352"/>
      <c r="R29" s="315"/>
      <c r="S29" s="56"/>
    </row>
    <row r="30" spans="1:37" s="5" customFormat="1" ht="9.6" customHeight="1">
      <c r="A30" s="302"/>
      <c r="B30" s="59"/>
      <c r="C30" s="59"/>
      <c r="D30" s="70"/>
      <c r="E30" s="84"/>
      <c r="F30" s="353"/>
      <c r="G30" s="353"/>
      <c r="H30" s="354"/>
      <c r="I30" s="353"/>
      <c r="J30" s="357"/>
      <c r="K30" s="300"/>
      <c r="L30" s="300"/>
      <c r="M30" s="87" t="s">
        <v>173</v>
      </c>
      <c r="N30" s="73"/>
      <c r="O30" s="295" t="str">
        <f>UPPER(IF(OR(N30="a",N30="as"),M26,IF(OR(N30="b",N30="bs"),M34,)))</f>
        <v/>
      </c>
      <c r="P30" s="365"/>
      <c r="Q30" s="352"/>
      <c r="R30" s="315"/>
      <c r="S30" s="56"/>
    </row>
    <row r="31" spans="1:37" s="5" customFormat="1" ht="9.6" customHeight="1">
      <c r="A31" s="302">
        <v>13</v>
      </c>
      <c r="B31" s="47" t="str">
        <f>IF($E31="","",VLOOKUP($E31,'1MD ELO (3)'!$A$7:$O$48,14))</f>
        <v/>
      </c>
      <c r="C31" s="47" t="str">
        <f>IF($E31="","",VLOOKUP($E31,'1MD ELO (3)'!$A$7:$O$48,15))</f>
        <v/>
      </c>
      <c r="D31" s="293" t="str">
        <f>IF($E31="","",VLOOKUP($E31,'1MD ELO (3)'!$A$7:$O$48,5))</f>
        <v/>
      </c>
      <c r="E31" s="48"/>
      <c r="F31" s="77" t="str">
        <f>UPPER(IF($E31="","",VLOOKUP($E31,'1MD ELO (3)'!$A$7:$O$48,2)))</f>
        <v/>
      </c>
      <c r="G31" s="77" t="str">
        <f>IF($E31="","",VLOOKUP($E31,'1MD ELO (3)'!$A$7:$O$48,3))</f>
        <v/>
      </c>
      <c r="H31" s="77"/>
      <c r="I31" s="77" t="str">
        <f>IF($E31="","",VLOOKUP($E31,'1MD ELO (3)'!$A$7:$O$48,4))</f>
        <v/>
      </c>
      <c r="J31" s="361"/>
      <c r="K31" s="300"/>
      <c r="L31" s="300"/>
      <c r="M31" s="300"/>
      <c r="N31" s="304"/>
      <c r="O31" s="300"/>
      <c r="P31" s="62"/>
      <c r="Q31" s="352"/>
      <c r="R31" s="315"/>
      <c r="S31" s="56"/>
    </row>
    <row r="32" spans="1:37" s="5" customFormat="1" ht="9.6" customHeight="1">
      <c r="A32" s="302"/>
      <c r="B32" s="59"/>
      <c r="C32" s="59"/>
      <c r="D32" s="70"/>
      <c r="E32" s="84"/>
      <c r="F32" s="353"/>
      <c r="G32" s="353"/>
      <c r="H32" s="354"/>
      <c r="I32" s="72" t="s">
        <v>173</v>
      </c>
      <c r="J32" s="301"/>
      <c r="K32" s="295" t="str">
        <f>UPPER(IF(OR(J32="a",J32="as"),F31,IF(OR(J32="b",J32="bs"),F33,)))</f>
        <v/>
      </c>
      <c r="L32" s="295"/>
      <c r="M32" s="300"/>
      <c r="N32" s="304"/>
      <c r="O32" s="352"/>
      <c r="P32" s="62"/>
      <c r="Q32" s="352"/>
      <c r="R32" s="315"/>
      <c r="S32" s="56"/>
    </row>
    <row r="33" spans="1:19" s="5" customFormat="1" ht="9.6" customHeight="1">
      <c r="A33" s="302">
        <v>14</v>
      </c>
      <c r="B33" s="47" t="str">
        <f>IF($E33="","",VLOOKUP($E33,'1MD ELO (3)'!$A$7:$O$48,14))</f>
        <v/>
      </c>
      <c r="C33" s="47" t="str">
        <f>IF($E33="","",VLOOKUP($E33,'1MD ELO (3)'!$A$7:$O$48,15))</f>
        <v/>
      </c>
      <c r="D33" s="293" t="str">
        <f>IF($E33="","",VLOOKUP($E33,'1MD ELO (3)'!$A$7:$O$48,5))</f>
        <v/>
      </c>
      <c r="E33" s="48"/>
      <c r="F33" s="77" t="str">
        <f>UPPER(IF($E33="","",VLOOKUP($E33,'1MD ELO (3)'!$A$7:$O$48,2)))</f>
        <v/>
      </c>
      <c r="G33" s="77" t="str">
        <f>IF($E33="","",VLOOKUP($E33,'1MD ELO (3)'!$A$7:$O$48,3))</f>
        <v/>
      </c>
      <c r="H33" s="77"/>
      <c r="I33" s="77" t="str">
        <f>IF($E33="","",VLOOKUP($E33,'1MD ELO (3)'!$A$7:$O$48,4))</f>
        <v/>
      </c>
      <c r="J33" s="355"/>
      <c r="K33" s="300"/>
      <c r="L33" s="356"/>
      <c r="M33" s="300"/>
      <c r="N33" s="304"/>
      <c r="O33" s="352"/>
      <c r="P33" s="62"/>
      <c r="Q33" s="352"/>
      <c r="R33" s="315"/>
      <c r="S33" s="56"/>
    </row>
    <row r="34" spans="1:19" s="5" customFormat="1" ht="9.6" customHeight="1">
      <c r="A34" s="302"/>
      <c r="B34" s="59"/>
      <c r="C34" s="59"/>
      <c r="D34" s="70"/>
      <c r="E34" s="84"/>
      <c r="F34" s="353"/>
      <c r="G34" s="353"/>
      <c r="H34" s="354"/>
      <c r="I34" s="353"/>
      <c r="J34" s="357"/>
      <c r="K34" s="87" t="s">
        <v>173</v>
      </c>
      <c r="L34" s="73"/>
      <c r="M34" s="295" t="str">
        <f>UPPER(IF(OR(L34="a",L34="as"),K32,IF(OR(L34="b",L34="bs"),K36,)))</f>
        <v/>
      </c>
      <c r="N34" s="308"/>
      <c r="O34" s="352"/>
      <c r="P34" s="62"/>
      <c r="Q34" s="352"/>
      <c r="R34" s="315"/>
      <c r="S34" s="56"/>
    </row>
    <row r="35" spans="1:19" s="5" customFormat="1" ht="9.6" customHeight="1">
      <c r="A35" s="302">
        <v>15</v>
      </c>
      <c r="B35" s="47" t="str">
        <f>IF($E35="","",VLOOKUP($E35,'1MD ELO (3)'!$A$7:$O$48,14))</f>
        <v/>
      </c>
      <c r="C35" s="47" t="str">
        <f>IF($E35="","",VLOOKUP($E35,'1MD ELO (3)'!$A$7:$O$48,15))</f>
        <v/>
      </c>
      <c r="D35" s="293" t="str">
        <f>IF($E35="","",VLOOKUP($E35,'1MD ELO (3)'!$A$7:$O$48,5))</f>
        <v/>
      </c>
      <c r="E35" s="48"/>
      <c r="F35" s="77" t="str">
        <f>UPPER(IF($E35="","",VLOOKUP($E35,'1MD ELO (3)'!$A$7:$O$48,2)))</f>
        <v/>
      </c>
      <c r="G35" s="77" t="str">
        <f>IF($E35="","",VLOOKUP($E35,'1MD ELO (3)'!$A$7:$O$48,3))</f>
        <v/>
      </c>
      <c r="H35" s="77"/>
      <c r="I35" s="77" t="str">
        <f>IF($E35="","",VLOOKUP($E35,'1MD ELO (3)'!$A$7:$O$48,4))</f>
        <v/>
      </c>
      <c r="J35" s="351"/>
      <c r="K35" s="300"/>
      <c r="L35" s="358"/>
      <c r="M35" s="300"/>
      <c r="N35" s="297"/>
      <c r="O35" s="352"/>
      <c r="P35" s="62"/>
      <c r="Q35" s="352"/>
      <c r="R35" s="315"/>
      <c r="S35" s="56"/>
    </row>
    <row r="36" spans="1:19" s="5" customFormat="1" ht="9.6" customHeight="1">
      <c r="A36" s="302"/>
      <c r="B36" s="59"/>
      <c r="C36" s="59"/>
      <c r="D36" s="70"/>
      <c r="E36" s="64"/>
      <c r="F36" s="353"/>
      <c r="G36" s="353"/>
      <c r="H36" s="354"/>
      <c r="I36" s="87" t="s">
        <v>173</v>
      </c>
      <c r="J36" s="301"/>
      <c r="K36" s="295" t="str">
        <f>UPPER(IF(OR(J36="a",J36="as"),F35,IF(OR(J36="b",J36="bs"),F37,)))</f>
        <v/>
      </c>
      <c r="L36" s="359"/>
      <c r="M36" s="300"/>
      <c r="N36" s="297"/>
      <c r="O36" s="352"/>
      <c r="P36" s="62"/>
      <c r="Q36" s="352"/>
      <c r="R36" s="315"/>
      <c r="S36" s="56"/>
    </row>
    <row r="37" spans="1:19" s="5" customFormat="1" ht="9.6" customHeight="1">
      <c r="A37" s="292">
        <v>16</v>
      </c>
      <c r="B37" s="47" t="str">
        <f>IF($E37="","",VLOOKUP($E37,'1MD ELO (3)'!$A$7:$O$48,14))</f>
        <v/>
      </c>
      <c r="C37" s="47" t="str">
        <f>IF($E37="","",VLOOKUP($E37,'1MD ELO (3)'!$A$7:$O$48,15))</f>
        <v/>
      </c>
      <c r="D37" s="293" t="str">
        <f>IF($E37="","",VLOOKUP($E37,'1MD ELO (3)'!$A$7:$O$48,5))</f>
        <v/>
      </c>
      <c r="E37" s="48"/>
      <c r="F37" s="50" t="str">
        <f>UPPER(IF($E37="","",VLOOKUP($E37,'1MD ELO (3)'!$A$7:$O$48,2)))</f>
        <v/>
      </c>
      <c r="G37" s="50" t="str">
        <f>IF($E37="","",VLOOKUP($E37,'1MD ELO (3)'!$A$7:$O$48,3))</f>
        <v/>
      </c>
      <c r="H37" s="50"/>
      <c r="I37" s="50" t="str">
        <f>IF($E37="","",VLOOKUP($E37,'1MD ELO (3)'!$A$7:$O$48,4))</f>
        <v/>
      </c>
      <c r="J37" s="360"/>
      <c r="K37" s="300"/>
      <c r="L37" s="300"/>
      <c r="M37" s="300"/>
      <c r="N37" s="297"/>
      <c r="O37" s="62"/>
      <c r="P37" s="62"/>
      <c r="Q37" s="352"/>
      <c r="R37" s="315"/>
      <c r="S37" s="56"/>
    </row>
    <row r="38" spans="1:19" s="5" customFormat="1" ht="9.6" customHeight="1">
      <c r="A38" s="302"/>
      <c r="B38" s="59"/>
      <c r="C38" s="59"/>
      <c r="D38" s="70"/>
      <c r="E38" s="64"/>
      <c r="F38" s="353"/>
      <c r="G38" s="353"/>
      <c r="H38" s="354"/>
      <c r="I38" s="353"/>
      <c r="J38" s="357"/>
      <c r="K38" s="300"/>
      <c r="L38" s="300"/>
      <c r="M38" s="300"/>
      <c r="N38" s="297"/>
      <c r="O38" s="366" t="s">
        <v>272</v>
      </c>
      <c r="P38" s="312"/>
      <c r="Q38" s="295" t="str">
        <f>UPPER(IF(OR(P39="a",P39="as"),Q22,IF(OR(P39="b",P39="bs"),Q54,)))</f>
        <v/>
      </c>
      <c r="R38" s="313"/>
      <c r="S38" s="56"/>
    </row>
    <row r="39" spans="1:19" s="5" customFormat="1" ht="9.6" customHeight="1">
      <c r="A39" s="292">
        <v>17</v>
      </c>
      <c r="B39" s="47" t="str">
        <f>IF($E39="","",VLOOKUP($E39,'1MD ELO (3)'!$A$7:$O$48,14))</f>
        <v/>
      </c>
      <c r="C39" s="47" t="str">
        <f>IF($E39="","",VLOOKUP($E39,'1MD ELO (3)'!$A$7:$O$48,15))</f>
        <v/>
      </c>
      <c r="D39" s="293" t="str">
        <f>IF($E39="","",VLOOKUP($E39,'1MD ELO (3)'!$A$7:$O$48,5))</f>
        <v/>
      </c>
      <c r="E39" s="48"/>
      <c r="F39" s="50" t="str">
        <f>UPPER(IF($E39="","",VLOOKUP($E39,'1MD ELO (3)'!$A$7:$O$48,2)))</f>
        <v/>
      </c>
      <c r="G39" s="50" t="str">
        <f>IF($E39="","",VLOOKUP($E39,'1MD ELO (3)'!$A$7:$O$48,3))</f>
        <v/>
      </c>
      <c r="H39" s="50"/>
      <c r="I39" s="50" t="str">
        <f>IF($E39="","",VLOOKUP($E39,'1MD ELO (3)'!$A$7:$O$48,4))</f>
        <v/>
      </c>
      <c r="J39" s="351"/>
      <c r="K39" s="300"/>
      <c r="L39" s="300"/>
      <c r="M39" s="300"/>
      <c r="N39" s="297"/>
      <c r="O39" s="87" t="s">
        <v>173</v>
      </c>
      <c r="P39" s="314"/>
      <c r="Q39" s="300"/>
      <c r="R39" s="315"/>
      <c r="S39" s="56"/>
    </row>
    <row r="40" spans="1:19" s="5" customFormat="1" ht="9.6" customHeight="1">
      <c r="A40" s="302"/>
      <c r="B40" s="59"/>
      <c r="C40" s="59"/>
      <c r="D40" s="70"/>
      <c r="E40" s="64"/>
      <c r="F40" s="353"/>
      <c r="G40" s="353"/>
      <c r="H40" s="354"/>
      <c r="I40" s="87" t="s">
        <v>173</v>
      </c>
      <c r="J40" s="301"/>
      <c r="K40" s="295" t="str">
        <f>UPPER(IF(OR(J40="a",J40="as"),F39,IF(OR(J40="b",J40="bs"),F41,)))</f>
        <v/>
      </c>
      <c r="L40" s="295"/>
      <c r="M40" s="300"/>
      <c r="N40" s="297"/>
      <c r="O40" s="352"/>
      <c r="P40" s="62"/>
      <c r="Q40" s="352"/>
      <c r="R40" s="315"/>
      <c r="S40" s="56"/>
    </row>
    <row r="41" spans="1:19" s="5" customFormat="1" ht="9.6" customHeight="1">
      <c r="A41" s="302">
        <v>18</v>
      </c>
      <c r="B41" s="47" t="str">
        <f>IF($E41="","",VLOOKUP($E41,'1MD ELO (3)'!$A$7:$O$48,14))</f>
        <v/>
      </c>
      <c r="C41" s="47" t="str">
        <f>IF($E41="","",VLOOKUP($E41,'1MD ELO (3)'!$A$7:$O$48,15))</f>
        <v/>
      </c>
      <c r="D41" s="293" t="str">
        <f>IF($E41="","",VLOOKUP($E41,'1MD ELO (3)'!$A$7:$O$48,5))</f>
        <v/>
      </c>
      <c r="E41" s="48"/>
      <c r="F41" s="77" t="str">
        <f>UPPER(IF($E41="","",VLOOKUP($E41,'1MD ELO (3)'!$A$7:$O$48,2)))</f>
        <v/>
      </c>
      <c r="G41" s="77" t="str">
        <f>IF($E41="","",VLOOKUP($E41,'1MD ELO (3)'!$A$7:$O$48,3))</f>
        <v/>
      </c>
      <c r="H41" s="77"/>
      <c r="I41" s="77" t="str">
        <f>IF($E41="","",VLOOKUP($E41,'1MD ELO (3)'!$A$7:$O$48,4))</f>
        <v/>
      </c>
      <c r="J41" s="355"/>
      <c r="K41" s="300"/>
      <c r="L41" s="356"/>
      <c r="M41" s="300"/>
      <c r="N41" s="297"/>
      <c r="O41" s="352"/>
      <c r="P41" s="62"/>
      <c r="Q41" s="717" t="str">
        <f>IF(Y3="","",CONCATENATE(AB1," pont"))</f>
        <v/>
      </c>
      <c r="R41" s="718"/>
      <c r="S41" s="56"/>
    </row>
    <row r="42" spans="1:19" s="5" customFormat="1" ht="9.6" customHeight="1">
      <c r="A42" s="302"/>
      <c r="B42" s="59"/>
      <c r="C42" s="59"/>
      <c r="D42" s="70"/>
      <c r="E42" s="84"/>
      <c r="F42" s="353"/>
      <c r="G42" s="353"/>
      <c r="H42" s="354"/>
      <c r="I42" s="353"/>
      <c r="J42" s="357"/>
      <c r="K42" s="87" t="s">
        <v>173</v>
      </c>
      <c r="L42" s="73"/>
      <c r="M42" s="295" t="str">
        <f>UPPER(IF(OR(L42="a",L42="as"),K40,IF(OR(L42="b",L42="bs"),K44,)))</f>
        <v/>
      </c>
      <c r="N42" s="296"/>
      <c r="O42" s="352"/>
      <c r="P42" s="62"/>
      <c r="Q42" s="352"/>
      <c r="R42" s="315"/>
      <c r="S42" s="56"/>
    </row>
    <row r="43" spans="1:19" s="5" customFormat="1" ht="9.6" customHeight="1">
      <c r="A43" s="302">
        <v>19</v>
      </c>
      <c r="B43" s="47" t="str">
        <f>IF($E43="","",VLOOKUP($E43,'1MD ELO (3)'!$A$7:$O$48,14))</f>
        <v/>
      </c>
      <c r="C43" s="47" t="str">
        <f>IF($E43="","",VLOOKUP($E43,'1MD ELO (3)'!$A$7:$O$48,15))</f>
        <v/>
      </c>
      <c r="D43" s="293" t="str">
        <f>IF($E43="","",VLOOKUP($E43,'1MD ELO (3)'!$A$7:$O$48,5))</f>
        <v/>
      </c>
      <c r="E43" s="48"/>
      <c r="F43" s="77" t="str">
        <f>UPPER(IF($E43="","",VLOOKUP($E43,'1MD ELO (3)'!$A$7:$O$48,2)))</f>
        <v/>
      </c>
      <c r="G43" s="77" t="str">
        <f>IF($E43="","",VLOOKUP($E43,'1MD ELO (3)'!$A$7:$O$48,3))</f>
        <v/>
      </c>
      <c r="H43" s="77"/>
      <c r="I43" s="77" t="str">
        <f>IF($E43="","",VLOOKUP($E43,'1MD ELO (3)'!$A$7:$O$48,4))</f>
        <v/>
      </c>
      <c r="J43" s="351"/>
      <c r="K43" s="300"/>
      <c r="L43" s="358"/>
      <c r="M43" s="300"/>
      <c r="N43" s="304"/>
      <c r="O43" s="352"/>
      <c r="P43" s="62"/>
      <c r="Q43" s="352"/>
      <c r="R43" s="315"/>
      <c r="S43" s="56"/>
    </row>
    <row r="44" spans="1:19" s="5" customFormat="1" ht="9.6" customHeight="1">
      <c r="A44" s="302"/>
      <c r="B44" s="59"/>
      <c r="C44" s="59"/>
      <c r="D44" s="70"/>
      <c r="E44" s="84"/>
      <c r="F44" s="353"/>
      <c r="G44" s="353"/>
      <c r="H44" s="354"/>
      <c r="I44" s="72" t="s">
        <v>173</v>
      </c>
      <c r="J44" s="301"/>
      <c r="K44" s="295" t="str">
        <f>UPPER(IF(OR(J44="a",J44="as"),F43,IF(OR(J44="b",J44="bs"),F45,)))</f>
        <v/>
      </c>
      <c r="L44" s="359"/>
      <c r="M44" s="300"/>
      <c r="N44" s="304"/>
      <c r="O44" s="352"/>
      <c r="P44" s="62"/>
      <c r="Q44" s="352"/>
      <c r="R44" s="315"/>
      <c r="S44" s="56"/>
    </row>
    <row r="45" spans="1:19" s="5" customFormat="1" ht="9.6" customHeight="1">
      <c r="A45" s="302">
        <v>20</v>
      </c>
      <c r="B45" s="47" t="str">
        <f>IF($E45="","",VLOOKUP($E45,'1MD ELO (3)'!$A$7:$O$48,14))</f>
        <v/>
      </c>
      <c r="C45" s="47" t="str">
        <f>IF($E45="","",VLOOKUP($E45,'1MD ELO (3)'!$A$7:$O$48,15))</f>
        <v/>
      </c>
      <c r="D45" s="293" t="str">
        <f>IF($E45="","",VLOOKUP($E45,'1MD ELO (3)'!$A$7:$O$48,5))</f>
        <v/>
      </c>
      <c r="E45" s="48"/>
      <c r="F45" s="77" t="str">
        <f>UPPER(IF($E45="","",VLOOKUP($E45,'1MD ELO (3)'!$A$7:$O$48,2)))</f>
        <v/>
      </c>
      <c r="G45" s="77" t="str">
        <f>IF($E45="","",VLOOKUP($E45,'1MD ELO (3)'!$A$7:$O$48,3))</f>
        <v/>
      </c>
      <c r="H45" s="77"/>
      <c r="I45" s="77" t="str">
        <f>IF($E45="","",VLOOKUP($E45,'1MD ELO (3)'!$A$7:$O$48,4))</f>
        <v/>
      </c>
      <c r="J45" s="360"/>
      <c r="K45" s="300"/>
      <c r="L45" s="300"/>
      <c r="M45" s="300"/>
      <c r="N45" s="304"/>
      <c r="O45" s="352"/>
      <c r="P45" s="62"/>
      <c r="Q45" s="352"/>
      <c r="R45" s="315"/>
      <c r="S45" s="56"/>
    </row>
    <row r="46" spans="1:19" s="5" customFormat="1" ht="9.6" customHeight="1">
      <c r="A46" s="302"/>
      <c r="B46" s="59"/>
      <c r="C46" s="59"/>
      <c r="D46" s="70"/>
      <c r="E46" s="84"/>
      <c r="F46" s="353"/>
      <c r="G46" s="353"/>
      <c r="H46" s="354"/>
      <c r="I46" s="353"/>
      <c r="J46" s="357"/>
      <c r="K46" s="300"/>
      <c r="L46" s="300"/>
      <c r="M46" s="87" t="s">
        <v>173</v>
      </c>
      <c r="N46" s="73"/>
      <c r="O46" s="295" t="str">
        <f>UPPER(IF(OR(N46="a",N46="as"),M42,IF(OR(N46="b",N46="bs"),M50,)))</f>
        <v/>
      </c>
      <c r="P46" s="364"/>
      <c r="Q46" s="352"/>
      <c r="R46" s="315"/>
      <c r="S46" s="56"/>
    </row>
    <row r="47" spans="1:19" s="5" customFormat="1" ht="9.6" customHeight="1">
      <c r="A47" s="302">
        <v>21</v>
      </c>
      <c r="B47" s="47" t="str">
        <f>IF($E47="","",VLOOKUP($E47,'1MD ELO (3)'!$A$7:$O$48,14))</f>
        <v/>
      </c>
      <c r="C47" s="47" t="str">
        <f>IF($E47="","",VLOOKUP($E47,'1MD ELO (3)'!$A$7:$O$48,15))</f>
        <v/>
      </c>
      <c r="D47" s="293" t="str">
        <f>IF($E47="","",VLOOKUP($E47,'1MD ELO (3)'!$A$7:$O$48,5))</f>
        <v/>
      </c>
      <c r="E47" s="48"/>
      <c r="F47" s="77" t="str">
        <f>UPPER(IF($E47="","",VLOOKUP($E47,'1MD ELO (3)'!$A$7:$O$48,2)))</f>
        <v/>
      </c>
      <c r="G47" s="77" t="str">
        <f>IF($E47="","",VLOOKUP($E47,'1MD ELO (3)'!$A$7:$O$48,3))</f>
        <v/>
      </c>
      <c r="H47" s="77"/>
      <c r="I47" s="77" t="str">
        <f>IF($E47="","",VLOOKUP($E47,'1MD ELO (3)'!$A$7:$O$48,4))</f>
        <v/>
      </c>
      <c r="J47" s="361"/>
      <c r="K47" s="300"/>
      <c r="L47" s="300"/>
      <c r="M47" s="300"/>
      <c r="N47" s="304"/>
      <c r="O47" s="300"/>
      <c r="P47" s="315"/>
      <c r="Q47" s="352"/>
      <c r="R47" s="315"/>
      <c r="S47" s="56"/>
    </row>
    <row r="48" spans="1:19" s="5" customFormat="1" ht="9.6" customHeight="1">
      <c r="A48" s="302"/>
      <c r="B48" s="59"/>
      <c r="C48" s="59"/>
      <c r="D48" s="70"/>
      <c r="E48" s="84"/>
      <c r="F48" s="353"/>
      <c r="G48" s="353"/>
      <c r="H48" s="354"/>
      <c r="I48" s="72" t="s">
        <v>173</v>
      </c>
      <c r="J48" s="301"/>
      <c r="K48" s="295" t="str">
        <f>UPPER(IF(OR(J48="a",J48="as"),F47,IF(OR(J48="b",J48="bs"),F49,)))</f>
        <v/>
      </c>
      <c r="L48" s="295"/>
      <c r="M48" s="300"/>
      <c r="N48" s="304"/>
      <c r="O48" s="352"/>
      <c r="P48" s="315"/>
      <c r="Q48" s="352"/>
      <c r="R48" s="315"/>
      <c r="S48" s="56"/>
    </row>
    <row r="49" spans="1:19" s="5" customFormat="1" ht="9.6" customHeight="1">
      <c r="A49" s="302">
        <v>22</v>
      </c>
      <c r="B49" s="47" t="str">
        <f>IF($E49="","",VLOOKUP($E49,'1MD ELO (3)'!$A$7:$O$48,14))</f>
        <v/>
      </c>
      <c r="C49" s="47" t="str">
        <f>IF($E49="","",VLOOKUP($E49,'1MD ELO (3)'!$A$7:$O$48,15))</f>
        <v/>
      </c>
      <c r="D49" s="293" t="str">
        <f>IF($E49="","",VLOOKUP($E49,'1MD ELO (3)'!$A$7:$O$48,5))</f>
        <v/>
      </c>
      <c r="E49" s="48"/>
      <c r="F49" s="77" t="str">
        <f>UPPER(IF($E49="","",VLOOKUP($E49,'1MD ELO (3)'!$A$7:$O$48,2)))</f>
        <v/>
      </c>
      <c r="G49" s="77" t="str">
        <f>IF($E49="","",VLOOKUP($E49,'1MD ELO (3)'!$A$7:$O$48,3))</f>
        <v/>
      </c>
      <c r="H49" s="77"/>
      <c r="I49" s="77" t="str">
        <f>IF($E49="","",VLOOKUP($E49,'1MD ELO (3)'!$A$7:$O$48,4))</f>
        <v/>
      </c>
      <c r="J49" s="355"/>
      <c r="K49" s="300"/>
      <c r="L49" s="356"/>
      <c r="M49" s="300"/>
      <c r="N49" s="304"/>
      <c r="O49" s="352"/>
      <c r="P49" s="315"/>
      <c r="Q49" s="352"/>
      <c r="R49" s="315"/>
      <c r="S49" s="56"/>
    </row>
    <row r="50" spans="1:19" s="5" customFormat="1" ht="9.6" customHeight="1">
      <c r="A50" s="302"/>
      <c r="B50" s="59"/>
      <c r="C50" s="59"/>
      <c r="D50" s="70"/>
      <c r="E50" s="84"/>
      <c r="F50" s="353"/>
      <c r="G50" s="353"/>
      <c r="H50" s="354"/>
      <c r="I50" s="353"/>
      <c r="J50" s="357"/>
      <c r="K50" s="87" t="s">
        <v>173</v>
      </c>
      <c r="L50" s="73"/>
      <c r="M50" s="295" t="str">
        <f>UPPER(IF(OR(L50="a",L50="as"),K48,IF(OR(L50="b",L50="bs"),K52,)))</f>
        <v/>
      </c>
      <c r="N50" s="308"/>
      <c r="O50" s="352"/>
      <c r="P50" s="315"/>
      <c r="Q50" s="352"/>
      <c r="R50" s="315"/>
      <c r="S50" s="56"/>
    </row>
    <row r="51" spans="1:19" s="5" customFormat="1" ht="9.6" customHeight="1">
      <c r="A51" s="302">
        <v>23</v>
      </c>
      <c r="B51" s="47" t="str">
        <f>IF($E51="","",VLOOKUP($E51,'1MD ELO (3)'!$A$7:$O$48,14))</f>
        <v/>
      </c>
      <c r="C51" s="47" t="str">
        <f>IF($E51="","",VLOOKUP($E51,'1MD ELO (3)'!$A$7:$O$48,15))</f>
        <v/>
      </c>
      <c r="D51" s="293" t="str">
        <f>IF($E51="","",VLOOKUP($E51,'1MD ELO (3)'!$A$7:$O$48,5))</f>
        <v/>
      </c>
      <c r="E51" s="48"/>
      <c r="F51" s="77" t="str">
        <f>UPPER(IF($E51="","",VLOOKUP($E51,'1MD ELO (3)'!$A$7:$O$48,2)))</f>
        <v/>
      </c>
      <c r="G51" s="77" t="str">
        <f>IF($E51="","",VLOOKUP($E51,'1MD ELO (3)'!$A$7:$O$48,3))</f>
        <v/>
      </c>
      <c r="H51" s="77"/>
      <c r="I51" s="77" t="str">
        <f>IF($E51="","",VLOOKUP($E51,'1MD ELO (3)'!$A$7:$O$48,4))</f>
        <v/>
      </c>
      <c r="J51" s="351"/>
      <c r="K51" s="300"/>
      <c r="L51" s="358"/>
      <c r="M51" s="300"/>
      <c r="N51" s="297"/>
      <c r="O51" s="352"/>
      <c r="P51" s="315"/>
      <c r="Q51" s="352"/>
      <c r="R51" s="315"/>
      <c r="S51" s="56"/>
    </row>
    <row r="52" spans="1:19" s="5" customFormat="1" ht="9.6" customHeight="1">
      <c r="A52" s="302"/>
      <c r="B52" s="59"/>
      <c r="C52" s="59"/>
      <c r="D52" s="70"/>
      <c r="E52" s="64"/>
      <c r="F52" s="353"/>
      <c r="G52" s="353"/>
      <c r="H52" s="354"/>
      <c r="I52" s="87" t="s">
        <v>173</v>
      </c>
      <c r="J52" s="301"/>
      <c r="K52" s="295" t="str">
        <f>UPPER(IF(OR(J52="a",J52="as"),F51,IF(OR(J52="b",J52="bs"),F53,)))</f>
        <v/>
      </c>
      <c r="L52" s="359"/>
      <c r="M52" s="300"/>
      <c r="N52" s="297"/>
      <c r="O52" s="352"/>
      <c r="P52" s="315"/>
      <c r="Q52" s="352"/>
      <c r="R52" s="315"/>
      <c r="S52" s="56"/>
    </row>
    <row r="53" spans="1:19" s="5" customFormat="1" ht="9.6" customHeight="1">
      <c r="A53" s="292">
        <v>24</v>
      </c>
      <c r="B53" s="47" t="str">
        <f>IF($E53="","",VLOOKUP($E53,'1MD ELO (3)'!$A$7:$O$48,14))</f>
        <v/>
      </c>
      <c r="C53" s="47" t="str">
        <f>IF($E53="","",VLOOKUP($E53,'1MD ELO (3)'!$A$7:$O$48,15))</f>
        <v/>
      </c>
      <c r="D53" s="293" t="str">
        <f>IF($E53="","",VLOOKUP($E53,'1MD ELO (3)'!$A$7:$O$48,5))</f>
        <v/>
      </c>
      <c r="E53" s="48"/>
      <c r="F53" s="50" t="str">
        <f>UPPER(IF($E53="","",VLOOKUP($E53,'1MD ELO (3)'!$A$7:$O$48,2)))</f>
        <v/>
      </c>
      <c r="G53" s="50" t="str">
        <f>IF($E53="","",VLOOKUP($E53,'1MD ELO (3)'!$A$7:$O$48,3))</f>
        <v/>
      </c>
      <c r="H53" s="50"/>
      <c r="I53" s="50" t="str">
        <f>IF($E53="","",VLOOKUP($E53,'1MD ELO (3)'!$A$7:$O$48,4))</f>
        <v/>
      </c>
      <c r="J53" s="360"/>
      <c r="K53" s="300"/>
      <c r="L53" s="300"/>
      <c r="M53" s="300"/>
      <c r="N53" s="297"/>
      <c r="O53" s="352"/>
      <c r="P53" s="315"/>
      <c r="Q53" s="352"/>
      <c r="R53" s="315"/>
      <c r="S53" s="56"/>
    </row>
    <row r="54" spans="1:19" s="5" customFormat="1" ht="9.6" customHeight="1">
      <c r="A54" s="302"/>
      <c r="B54" s="59"/>
      <c r="C54" s="59"/>
      <c r="D54" s="70"/>
      <c r="E54" s="64"/>
      <c r="F54" s="362"/>
      <c r="G54" s="362"/>
      <c r="H54" s="363"/>
      <c r="I54" s="362"/>
      <c r="J54" s="357"/>
      <c r="K54" s="300"/>
      <c r="L54" s="300"/>
      <c r="M54" s="300"/>
      <c r="N54" s="297"/>
      <c r="O54" s="87" t="s">
        <v>173</v>
      </c>
      <c r="P54" s="73"/>
      <c r="Q54" s="295" t="str">
        <f>UPPER(IF(OR(P54="a",P54="as"),O46,IF(OR(P54="b",P54="bs"),O62,)))</f>
        <v/>
      </c>
      <c r="R54" s="365"/>
      <c r="S54" s="56"/>
    </row>
    <row r="55" spans="1:19" s="5" customFormat="1" ht="9.6" customHeight="1">
      <c r="A55" s="292">
        <v>25</v>
      </c>
      <c r="B55" s="47" t="str">
        <f>IF($E55="","",VLOOKUP($E55,'1MD ELO (3)'!$A$7:$O$48,14))</f>
        <v/>
      </c>
      <c r="C55" s="47" t="str">
        <f>IF($E55="","",VLOOKUP($E55,'1MD ELO (3)'!$A$7:$O$48,15))</f>
        <v/>
      </c>
      <c r="D55" s="293" t="str">
        <f>IF($E55="","",VLOOKUP($E55,'1MD ELO (3)'!$A$7:$O$48,5))</f>
        <v/>
      </c>
      <c r="E55" s="48"/>
      <c r="F55" s="50" t="str">
        <f>UPPER(IF($E55="","",VLOOKUP($E55,'1MD ELO (3)'!$A$7:$O$48,2)))</f>
        <v/>
      </c>
      <c r="G55" s="50" t="str">
        <f>IF($E55="","",VLOOKUP($E55,'1MD ELO (3)'!$A$7:$O$48,3))</f>
        <v/>
      </c>
      <c r="H55" s="50"/>
      <c r="I55" s="50" t="str">
        <f>IF($E55="","",VLOOKUP($E55,'1MD ELO (3)'!$A$7:$O$48,4))</f>
        <v/>
      </c>
      <c r="J55" s="351"/>
      <c r="K55" s="300"/>
      <c r="L55" s="300"/>
      <c r="M55" s="300"/>
      <c r="N55" s="297"/>
      <c r="O55" s="352"/>
      <c r="P55" s="315"/>
      <c r="Q55" s="300"/>
      <c r="R55" s="62"/>
      <c r="S55" s="56"/>
    </row>
    <row r="56" spans="1:19" s="5" customFormat="1" ht="9.6" customHeight="1">
      <c r="A56" s="302"/>
      <c r="B56" s="59"/>
      <c r="C56" s="59"/>
      <c r="D56" s="70"/>
      <c r="E56" s="64"/>
      <c r="F56" s="353"/>
      <c r="G56" s="353"/>
      <c r="H56" s="354"/>
      <c r="I56" s="87" t="s">
        <v>173</v>
      </c>
      <c r="J56" s="301"/>
      <c r="K56" s="295" t="str">
        <f>UPPER(IF(OR(J56="a",J56="as"),F55,IF(OR(J56="b",J56="bs"),F57,)))</f>
        <v/>
      </c>
      <c r="L56" s="295"/>
      <c r="M56" s="300"/>
      <c r="N56" s="297"/>
      <c r="O56" s="352"/>
      <c r="P56" s="315"/>
      <c r="Q56" s="352"/>
      <c r="R56" s="62"/>
      <c r="S56" s="56"/>
    </row>
    <row r="57" spans="1:19" s="5" customFormat="1" ht="9.6" customHeight="1">
      <c r="A57" s="302">
        <v>26</v>
      </c>
      <c r="B57" s="47" t="str">
        <f>IF($E57="","",VLOOKUP($E57,'1MD ELO (3)'!$A$7:$O$48,14))</f>
        <v/>
      </c>
      <c r="C57" s="47" t="str">
        <f>IF($E57="","",VLOOKUP($E57,'1MD ELO (3)'!$A$7:$O$48,15))</f>
        <v/>
      </c>
      <c r="D57" s="293" t="str">
        <f>IF($E57="","",VLOOKUP($E57,'1MD ELO (3)'!$A$7:$O$48,5))</f>
        <v/>
      </c>
      <c r="E57" s="48"/>
      <c r="F57" s="77" t="str">
        <f>UPPER(IF($E57="","",VLOOKUP($E57,'1MD ELO (3)'!$A$7:$O$48,2)))</f>
        <v/>
      </c>
      <c r="G57" s="77" t="str">
        <f>IF($E57="","",VLOOKUP($E57,'1MD ELO (3)'!$A$7:$O$48,3))</f>
        <v/>
      </c>
      <c r="H57" s="77"/>
      <c r="I57" s="77" t="str">
        <f>IF($E57="","",VLOOKUP($E57,'1MD ELO (3)'!$A$7:$O$48,4))</f>
        <v/>
      </c>
      <c r="J57" s="355"/>
      <c r="K57" s="300"/>
      <c r="L57" s="356"/>
      <c r="M57" s="300"/>
      <c r="N57" s="297"/>
      <c r="O57" s="352"/>
      <c r="P57" s="315"/>
      <c r="Q57" s="352"/>
      <c r="R57" s="62"/>
      <c r="S57" s="56"/>
    </row>
    <row r="58" spans="1:19" s="5" customFormat="1" ht="9.6" customHeight="1">
      <c r="A58" s="302"/>
      <c r="B58" s="59"/>
      <c r="C58" s="59"/>
      <c r="D58" s="70"/>
      <c r="E58" s="84"/>
      <c r="F58" s="353"/>
      <c r="G58" s="353"/>
      <c r="H58" s="354"/>
      <c r="I58" s="353"/>
      <c r="J58" s="357"/>
      <c r="K58" s="87" t="s">
        <v>173</v>
      </c>
      <c r="L58" s="73"/>
      <c r="M58" s="295" t="str">
        <f>UPPER(IF(OR(L58="a",L58="as"),K56,IF(OR(L58="b",L58="bs"),K60,)))</f>
        <v/>
      </c>
      <c r="N58" s="296"/>
      <c r="O58" s="352"/>
      <c r="P58" s="315"/>
      <c r="Q58" s="352"/>
      <c r="R58" s="62"/>
      <c r="S58" s="56"/>
    </row>
    <row r="59" spans="1:19" s="5" customFormat="1" ht="9.6" customHeight="1">
      <c r="A59" s="302">
        <v>27</v>
      </c>
      <c r="B59" s="47" t="str">
        <f>IF($E59="","",VLOOKUP($E59,'1MD ELO (3)'!$A$7:$O$48,14))</f>
        <v/>
      </c>
      <c r="C59" s="47" t="str">
        <f>IF($E59="","",VLOOKUP($E59,'1MD ELO (3)'!$A$7:$O$48,15))</f>
        <v/>
      </c>
      <c r="D59" s="293" t="str">
        <f>IF($E59="","",VLOOKUP($E59,'1MD ELO (3)'!$A$7:$O$48,5))</f>
        <v/>
      </c>
      <c r="E59" s="48"/>
      <c r="F59" s="77" t="str">
        <f>UPPER(IF($E59="","",VLOOKUP($E59,'1MD ELO (3)'!$A$7:$O$48,2)))</f>
        <v/>
      </c>
      <c r="G59" s="77" t="str">
        <f>IF($E59="","",VLOOKUP($E59,'1MD ELO (3)'!$A$7:$O$48,3))</f>
        <v/>
      </c>
      <c r="H59" s="77"/>
      <c r="I59" s="77" t="str">
        <f>IF($E59="","",VLOOKUP($E59,'1MD ELO (3)'!$A$7:$O$48,4))</f>
        <v/>
      </c>
      <c r="J59" s="351"/>
      <c r="K59" s="300"/>
      <c r="L59" s="358"/>
      <c r="M59" s="300"/>
      <c r="N59" s="304"/>
      <c r="O59" s="352"/>
      <c r="P59" s="315"/>
      <c r="Q59" s="352"/>
      <c r="R59" s="62"/>
      <c r="S59" s="367"/>
    </row>
    <row r="60" spans="1:19" s="5" customFormat="1" ht="9.6" customHeight="1">
      <c r="A60" s="302"/>
      <c r="B60" s="59"/>
      <c r="C60" s="59"/>
      <c r="D60" s="70"/>
      <c r="E60" s="84"/>
      <c r="F60" s="353"/>
      <c r="G60" s="353"/>
      <c r="H60" s="354"/>
      <c r="I60" s="72" t="s">
        <v>173</v>
      </c>
      <c r="J60" s="301"/>
      <c r="K60" s="295" t="str">
        <f>UPPER(IF(OR(J60="a",J60="as"),F59,IF(OR(J60="b",J60="bs"),F61,)))</f>
        <v/>
      </c>
      <c r="L60" s="359"/>
      <c r="M60" s="300"/>
      <c r="N60" s="304"/>
      <c r="O60" s="352"/>
      <c r="P60" s="315"/>
      <c r="Q60" s="352"/>
      <c r="R60" s="62"/>
      <c r="S60" s="56"/>
    </row>
    <row r="61" spans="1:19" s="5" customFormat="1" ht="9.6" customHeight="1">
      <c r="A61" s="302">
        <v>28</v>
      </c>
      <c r="B61" s="47" t="str">
        <f>IF($E61="","",VLOOKUP($E61,'1MD ELO (3)'!$A$7:$O$48,14))</f>
        <v/>
      </c>
      <c r="C61" s="47" t="str">
        <f>IF($E61="","",VLOOKUP($E61,'1MD ELO (3)'!$A$7:$O$48,15))</f>
        <v/>
      </c>
      <c r="D61" s="293" t="str">
        <f>IF($E61="","",VLOOKUP($E61,'1MD ELO (3)'!$A$7:$O$48,5))</f>
        <v/>
      </c>
      <c r="E61" s="48"/>
      <c r="F61" s="77" t="str">
        <f>UPPER(IF($E61="","",VLOOKUP($E61,'1MD ELO (3)'!$A$7:$O$48,2)))</f>
        <v/>
      </c>
      <c r="G61" s="77" t="str">
        <f>IF($E61="","",VLOOKUP($E61,'1MD ELO (3)'!$A$7:$O$48,3))</f>
        <v/>
      </c>
      <c r="H61" s="77"/>
      <c r="I61" s="77" t="str">
        <f>IF($E61="","",VLOOKUP($E61,'1MD ELO (3)'!$A$7:$O$48,4))</f>
        <v/>
      </c>
      <c r="J61" s="360"/>
      <c r="K61" s="300"/>
      <c r="L61" s="300"/>
      <c r="M61" s="300"/>
      <c r="N61" s="304"/>
      <c r="O61" s="352"/>
      <c r="P61" s="315"/>
      <c r="Q61" s="352"/>
      <c r="R61" s="62"/>
      <c r="S61" s="56"/>
    </row>
    <row r="62" spans="1:19" s="5" customFormat="1" ht="9.6" customHeight="1">
      <c r="A62" s="302"/>
      <c r="B62" s="59"/>
      <c r="C62" s="59"/>
      <c r="D62" s="70"/>
      <c r="E62" s="84"/>
      <c r="F62" s="353"/>
      <c r="G62" s="353"/>
      <c r="H62" s="354"/>
      <c r="I62" s="353"/>
      <c r="J62" s="357"/>
      <c r="K62" s="300"/>
      <c r="L62" s="300"/>
      <c r="M62" s="87" t="s">
        <v>173</v>
      </c>
      <c r="N62" s="73"/>
      <c r="O62" s="295" t="str">
        <f>UPPER(IF(OR(N62="a",N62="as"),M58,IF(OR(N62="b",N62="bs"),M66,)))</f>
        <v/>
      </c>
      <c r="P62" s="365"/>
      <c r="Q62" s="352"/>
      <c r="R62" s="62"/>
      <c r="S62" s="56"/>
    </row>
    <row r="63" spans="1:19" s="5" customFormat="1" ht="9.6" customHeight="1">
      <c r="A63" s="302">
        <v>29</v>
      </c>
      <c r="B63" s="47" t="str">
        <f>IF($E63="","",VLOOKUP($E63,'1MD ELO (3)'!$A$7:$O$48,14))</f>
        <v/>
      </c>
      <c r="C63" s="47" t="str">
        <f>IF($E63="","",VLOOKUP($E63,'1MD ELO (3)'!$A$7:$O$48,15))</f>
        <v/>
      </c>
      <c r="D63" s="293" t="str">
        <f>IF($E63="","",VLOOKUP($E63,'1MD ELO (3)'!$A$7:$O$48,5))</f>
        <v/>
      </c>
      <c r="E63" s="48"/>
      <c r="F63" s="77" t="str">
        <f>UPPER(IF($E63="","",VLOOKUP($E63,'1MD ELO (3)'!$A$7:$O$48,2)))</f>
        <v/>
      </c>
      <c r="G63" s="77" t="str">
        <f>IF($E63="","",VLOOKUP($E63,'1MD ELO (3)'!$A$7:$O$48,3))</f>
        <v/>
      </c>
      <c r="H63" s="77"/>
      <c r="I63" s="77" t="str">
        <f>IF($E63="","",VLOOKUP($E63,'1MD ELO (3)'!$A$7:$O$48,4))</f>
        <v/>
      </c>
      <c r="J63" s="361"/>
      <c r="K63" s="300"/>
      <c r="L63" s="300"/>
      <c r="M63" s="300"/>
      <c r="N63" s="304"/>
      <c r="O63" s="300"/>
      <c r="P63" s="297"/>
      <c r="Q63" s="118"/>
      <c r="R63" s="119"/>
      <c r="S63" s="56"/>
    </row>
    <row r="64" spans="1:19" s="5" customFormat="1" ht="9.6" customHeight="1">
      <c r="A64" s="302"/>
      <c r="B64" s="59"/>
      <c r="C64" s="59"/>
      <c r="D64" s="70"/>
      <c r="E64" s="84"/>
      <c r="F64" s="353"/>
      <c r="G64" s="353"/>
      <c r="H64" s="354"/>
      <c r="I64" s="72" t="s">
        <v>173</v>
      </c>
      <c r="J64" s="301"/>
      <c r="K64" s="295" t="str">
        <f>UPPER(IF(OR(J64="a",J64="as"),F63,IF(OR(J64="b",J64="bs"),F65,)))</f>
        <v/>
      </c>
      <c r="L64" s="295"/>
      <c r="M64" s="300"/>
      <c r="N64" s="304"/>
      <c r="O64" s="297"/>
      <c r="P64" s="297"/>
      <c r="Q64" s="118"/>
      <c r="R64" s="119"/>
      <c r="S64" s="56"/>
    </row>
    <row r="65" spans="1:19" s="5" customFormat="1" ht="9.6" customHeight="1">
      <c r="A65" s="302">
        <v>30</v>
      </c>
      <c r="B65" s="47" t="str">
        <f>IF($E65="","",VLOOKUP($E65,'1MD ELO (3)'!$A$7:$O$48,14))</f>
        <v/>
      </c>
      <c r="C65" s="47" t="str">
        <f>IF($E65="","",VLOOKUP($E65,'1MD ELO (3)'!$A$7:$O$48,15))</f>
        <v/>
      </c>
      <c r="D65" s="293" t="str">
        <f>IF($E65="","",VLOOKUP($E65,'1MD ELO (3)'!$A$7:$O$48,5))</f>
        <v/>
      </c>
      <c r="E65" s="48"/>
      <c r="F65" s="77" t="str">
        <f>UPPER(IF($E65="","",VLOOKUP($E65,'1MD ELO (3)'!$A$7:$O$48,2)))</f>
        <v/>
      </c>
      <c r="G65" s="77" t="str">
        <f>IF($E65="","",VLOOKUP($E65,'1MD ELO (3)'!$A$7:$O$48,3))</f>
        <v/>
      </c>
      <c r="H65" s="77"/>
      <c r="I65" s="77" t="str">
        <f>IF($E65="","",VLOOKUP($E65,'1MD ELO (3)'!$A$7:$O$48,4))</f>
        <v/>
      </c>
      <c r="J65" s="355"/>
      <c r="K65" s="300"/>
      <c r="L65" s="356"/>
      <c r="M65" s="300"/>
      <c r="N65" s="304"/>
      <c r="O65" s="297"/>
      <c r="P65" s="297"/>
      <c r="Q65" s="118"/>
      <c r="R65" s="119"/>
      <c r="S65" s="56"/>
    </row>
    <row r="66" spans="1:19" s="5" customFormat="1" ht="9.6" customHeight="1">
      <c r="A66" s="302"/>
      <c r="B66" s="59"/>
      <c r="C66" s="59"/>
      <c r="D66" s="70"/>
      <c r="E66" s="84"/>
      <c r="F66" s="353"/>
      <c r="G66" s="353"/>
      <c r="H66" s="354"/>
      <c r="I66" s="353"/>
      <c r="J66" s="357"/>
      <c r="K66" s="87" t="s">
        <v>173</v>
      </c>
      <c r="L66" s="73"/>
      <c r="M66" s="295" t="str">
        <f>UPPER(IF(OR(L66="a",L66="as"),K64,IF(OR(L66="b",L66="bs"),K68,)))</f>
        <v/>
      </c>
      <c r="N66" s="308"/>
      <c r="O66" s="297"/>
      <c r="P66" s="297"/>
      <c r="Q66" s="118"/>
      <c r="R66" s="119"/>
      <c r="S66" s="56"/>
    </row>
    <row r="67" spans="1:19" s="5" customFormat="1" ht="9.6" customHeight="1">
      <c r="A67" s="302">
        <v>31</v>
      </c>
      <c r="B67" s="47" t="str">
        <f>IF($E67="","",VLOOKUP($E67,'1MD ELO (3)'!$A$7:$O$48,14))</f>
        <v/>
      </c>
      <c r="C67" s="47" t="str">
        <f>IF($E67="","",VLOOKUP($E67,'1MD ELO (3)'!$A$7:$O$48,15))</f>
        <v/>
      </c>
      <c r="D67" s="293" t="str">
        <f>IF($E67="","",VLOOKUP($E67,'1MD ELO (3)'!$A$7:$O$48,5))</f>
        <v/>
      </c>
      <c r="E67" s="48"/>
      <c r="F67" s="77" t="str">
        <f>UPPER(IF($E67="","",VLOOKUP($E67,'1MD ELO (3)'!$A$7:$O$48,2)))</f>
        <v/>
      </c>
      <c r="G67" s="77" t="str">
        <f>IF($E67="","",VLOOKUP($E67,'1MD ELO (3)'!$A$7:$O$48,3))</f>
        <v/>
      </c>
      <c r="H67" s="77"/>
      <c r="I67" s="77" t="str">
        <f>IF($E67="","",VLOOKUP($E67,'1MD ELO (3)'!$A$7:$O$48,4))</f>
        <v/>
      </c>
      <c r="J67" s="351"/>
      <c r="K67" s="300"/>
      <c r="L67" s="358"/>
      <c r="M67" s="300"/>
      <c r="N67" s="297"/>
      <c r="O67" s="297"/>
      <c r="P67" s="297"/>
      <c r="Q67" s="118"/>
      <c r="R67" s="119"/>
      <c r="S67" s="56"/>
    </row>
    <row r="68" spans="1:19" s="5" customFormat="1" ht="9.6" customHeight="1">
      <c r="A68" s="302"/>
      <c r="B68" s="59"/>
      <c r="C68" s="59"/>
      <c r="D68" s="70"/>
      <c r="E68" s="64"/>
      <c r="F68" s="353"/>
      <c r="G68" s="353"/>
      <c r="H68" s="354"/>
      <c r="I68" s="87" t="s">
        <v>173</v>
      </c>
      <c r="J68" s="301"/>
      <c r="K68" s="295" t="str">
        <f>UPPER(IF(OR(J68="a",J68="as"),F67,IF(OR(J68="b",J68="bs"),F69,)))</f>
        <v/>
      </c>
      <c r="L68" s="359"/>
      <c r="M68" s="300"/>
      <c r="N68" s="297"/>
      <c r="O68" s="297"/>
      <c r="P68" s="297"/>
      <c r="Q68" s="118"/>
      <c r="R68" s="119"/>
      <c r="S68" s="56"/>
    </row>
    <row r="69" spans="1:19" s="5" customFormat="1" ht="9.6" customHeight="1">
      <c r="A69" s="292">
        <v>32</v>
      </c>
      <c r="B69" s="47" t="str">
        <f>IF($E69="","",VLOOKUP($E69,'1MD ELO (3)'!$A$7:$O$48,14))</f>
        <v/>
      </c>
      <c r="C69" s="47" t="str">
        <f>IF($E69="","",VLOOKUP($E69,'1MD ELO (3)'!$A$7:$O$48,15))</f>
        <v/>
      </c>
      <c r="D69" s="293" t="str">
        <f>IF($E69="","",VLOOKUP($E69,'1MD ELO (3)'!$A$7:$O$48,5))</f>
        <v/>
      </c>
      <c r="E69" s="48"/>
      <c r="F69" s="50" t="str">
        <f>UPPER(IF($E69="","",VLOOKUP($E69,'1MD ELO (3)'!$A$7:$O$48,2)))</f>
        <v/>
      </c>
      <c r="G69" s="50" t="str">
        <f>IF($E69="","",VLOOKUP($E69,'1MD ELO (3)'!$A$7:$O$48,3))</f>
        <v/>
      </c>
      <c r="H69" s="50"/>
      <c r="I69" s="50" t="str">
        <f>IF($E69="","",VLOOKUP($E69,'1MD ELO (3)'!$A$7:$O$48,4))</f>
        <v/>
      </c>
      <c r="J69" s="360"/>
      <c r="K69" s="300"/>
      <c r="L69" s="300"/>
      <c r="M69" s="300"/>
      <c r="N69" s="300"/>
      <c r="O69" s="352"/>
      <c r="P69" s="62"/>
      <c r="Q69" s="118"/>
      <c r="R69" s="119"/>
      <c r="S69" s="56"/>
    </row>
    <row r="70" spans="1:19" s="5" customFormat="1" ht="6.75" customHeight="1">
      <c r="A70" s="368"/>
      <c r="B70" s="368"/>
      <c r="C70" s="368"/>
      <c r="D70" s="368"/>
      <c r="E70" s="368"/>
      <c r="F70" s="369"/>
      <c r="G70" s="369"/>
      <c r="H70" s="369"/>
      <c r="I70" s="369"/>
      <c r="J70" s="370"/>
      <c r="K70" s="121"/>
      <c r="L70" s="122"/>
      <c r="M70" s="121"/>
      <c r="N70" s="122"/>
      <c r="O70" s="121"/>
      <c r="P70" s="122"/>
      <c r="Q70" s="121"/>
      <c r="R70" s="122"/>
      <c r="S70" s="56"/>
    </row>
    <row r="71" spans="1:19" s="6" customFormat="1" ht="10.5" customHeight="1">
      <c r="A71" s="125" t="s">
        <v>112</v>
      </c>
      <c r="B71" s="126"/>
      <c r="C71" s="126"/>
      <c r="D71" s="330"/>
      <c r="E71" s="128" t="s">
        <v>140</v>
      </c>
      <c r="F71" s="129" t="s">
        <v>141</v>
      </c>
      <c r="G71" s="128"/>
      <c r="H71" s="371"/>
      <c r="I71" s="372"/>
      <c r="J71" s="128" t="s">
        <v>140</v>
      </c>
      <c r="K71" s="129" t="s">
        <v>142</v>
      </c>
      <c r="L71" s="131"/>
      <c r="M71" s="129" t="s">
        <v>143</v>
      </c>
      <c r="N71" s="132"/>
      <c r="O71" s="133" t="s">
        <v>144</v>
      </c>
      <c r="P71" s="133"/>
      <c r="Q71" s="134"/>
      <c r="R71" s="135"/>
    </row>
    <row r="72" spans="1:19" s="6" customFormat="1" ht="9" customHeight="1">
      <c r="A72" s="334" t="s">
        <v>145</v>
      </c>
      <c r="B72" s="335"/>
      <c r="C72" s="336"/>
      <c r="D72" s="337"/>
      <c r="E72" s="139">
        <v>1</v>
      </c>
      <c r="F72" s="140" t="str">
        <f>IF(E72&gt;$R$79,,UPPER(VLOOKUP(E72,'1MD ELO (3)'!$A$7:$Q$134,2)))</f>
        <v/>
      </c>
      <c r="G72" s="373"/>
      <c r="H72" s="140"/>
      <c r="I72" s="339"/>
      <c r="J72" s="340" t="s">
        <v>146</v>
      </c>
      <c r="K72" s="137"/>
      <c r="L72" s="144"/>
      <c r="M72" s="137"/>
      <c r="N72" s="145"/>
      <c r="O72" s="146" t="s">
        <v>147</v>
      </c>
      <c r="P72" s="147"/>
      <c r="Q72" s="147"/>
      <c r="R72" s="148"/>
    </row>
    <row r="73" spans="1:19" s="6" customFormat="1" ht="9" customHeight="1">
      <c r="A73" s="149" t="s">
        <v>148</v>
      </c>
      <c r="B73" s="150"/>
      <c r="C73" s="341"/>
      <c r="D73" s="151"/>
      <c r="E73" s="139">
        <v>2</v>
      </c>
      <c r="F73" s="140" t="str">
        <f>IF(E73&gt;$R$79,,UPPER(VLOOKUP(E73,'1MD ELO (3)'!$A$7:$Q$134,2)))</f>
        <v/>
      </c>
      <c r="G73" s="373"/>
      <c r="H73" s="140"/>
      <c r="I73" s="339"/>
      <c r="J73" s="340" t="s">
        <v>149</v>
      </c>
      <c r="K73" s="137"/>
      <c r="L73" s="144"/>
      <c r="M73" s="137"/>
      <c r="N73" s="145"/>
      <c r="O73" s="342"/>
      <c r="P73" s="152"/>
      <c r="Q73" s="150"/>
      <c r="R73" s="153"/>
    </row>
    <row r="74" spans="1:19" s="6" customFormat="1" ht="9" customHeight="1">
      <c r="A74" s="154"/>
      <c r="B74" s="155"/>
      <c r="C74" s="343"/>
      <c r="D74" s="156"/>
      <c r="E74" s="139">
        <v>3</v>
      </c>
      <c r="F74" s="140" t="str">
        <f>IF(E74&gt;$R$79,,UPPER(VLOOKUP(E74,'1MD ELO (3)'!$A$7:$Q$134,2)))</f>
        <v/>
      </c>
      <c r="G74" s="373"/>
      <c r="H74" s="140"/>
      <c r="I74" s="339"/>
      <c r="J74" s="340" t="s">
        <v>150</v>
      </c>
      <c r="K74" s="137"/>
      <c r="L74" s="144"/>
      <c r="M74" s="137"/>
      <c r="N74" s="145"/>
      <c r="O74" s="146" t="s">
        <v>151</v>
      </c>
      <c r="P74" s="147"/>
      <c r="Q74" s="147"/>
      <c r="R74" s="148"/>
    </row>
    <row r="75" spans="1:19" s="6" customFormat="1" ht="9" customHeight="1">
      <c r="A75" s="157"/>
      <c r="B75" s="158"/>
      <c r="C75" s="158"/>
      <c r="D75" s="159"/>
      <c r="E75" s="139">
        <v>4</v>
      </c>
      <c r="F75" s="140" t="str">
        <f>IF(E75&gt;$R$79,,UPPER(VLOOKUP(E75,'1MD ELO (3)'!$A$7:$Q$134,2)))</f>
        <v/>
      </c>
      <c r="G75" s="373"/>
      <c r="H75" s="140"/>
      <c r="I75" s="339"/>
      <c r="J75" s="340" t="s">
        <v>152</v>
      </c>
      <c r="K75" s="137"/>
      <c r="L75" s="144"/>
      <c r="M75" s="137"/>
      <c r="N75" s="145"/>
      <c r="O75" s="137"/>
      <c r="P75" s="144"/>
      <c r="Q75" s="137"/>
      <c r="R75" s="145"/>
    </row>
    <row r="76" spans="1:19" s="6" customFormat="1" ht="9" customHeight="1">
      <c r="A76" s="160"/>
      <c r="B76" s="161"/>
      <c r="C76" s="161"/>
      <c r="D76" s="344"/>
      <c r="E76" s="139">
        <v>5</v>
      </c>
      <c r="F76" s="140" t="str">
        <f>IF(E76&gt;$R$79,,UPPER(VLOOKUP(E76,'1MD ELO (3)'!$A$7:$Q$134,2)))</f>
        <v/>
      </c>
      <c r="G76" s="373"/>
      <c r="H76" s="140"/>
      <c r="I76" s="339"/>
      <c r="J76" s="340" t="s">
        <v>153</v>
      </c>
      <c r="K76" s="137"/>
      <c r="L76" s="144"/>
      <c r="M76" s="137"/>
      <c r="N76" s="145"/>
      <c r="O76" s="150"/>
      <c r="P76" s="152"/>
      <c r="Q76" s="150"/>
      <c r="R76" s="153"/>
    </row>
    <row r="77" spans="1:19" s="6" customFormat="1" ht="9" customHeight="1">
      <c r="A77" s="163"/>
      <c r="B77" s="164"/>
      <c r="C77" s="158"/>
      <c r="D77" s="159"/>
      <c r="E77" s="139">
        <v>6</v>
      </c>
      <c r="F77" s="140" t="str">
        <f>IF(E77&gt;$R$79,,UPPER(VLOOKUP(E77,'1MD ELO (3)'!$A$7:$Q$134,2)))</f>
        <v/>
      </c>
      <c r="G77" s="373"/>
      <c r="H77" s="140"/>
      <c r="I77" s="339"/>
      <c r="J77" s="340" t="s">
        <v>154</v>
      </c>
      <c r="K77" s="137"/>
      <c r="L77" s="144"/>
      <c r="M77" s="137"/>
      <c r="N77" s="145"/>
      <c r="O77" s="146" t="s">
        <v>155</v>
      </c>
      <c r="P77" s="147"/>
      <c r="Q77" s="147"/>
      <c r="R77" s="148"/>
    </row>
    <row r="78" spans="1:19" s="6" customFormat="1" ht="9" customHeight="1">
      <c r="A78" s="163"/>
      <c r="B78" s="164"/>
      <c r="C78" s="36"/>
      <c r="D78" s="165"/>
      <c r="E78" s="139">
        <v>7</v>
      </c>
      <c r="F78" s="140" t="str">
        <f>IF(E78&gt;$R$79,,UPPER(VLOOKUP(E78,'1MD ELO (3)'!$A$7:$Q$134,2)))</f>
        <v/>
      </c>
      <c r="G78" s="373"/>
      <c r="H78" s="140"/>
      <c r="I78" s="339"/>
      <c r="J78" s="340" t="s">
        <v>156</v>
      </c>
      <c r="K78" s="137"/>
      <c r="L78" s="144"/>
      <c r="M78" s="137"/>
      <c r="N78" s="145"/>
      <c r="O78" s="137"/>
      <c r="P78" s="144"/>
      <c r="Q78" s="137"/>
      <c r="R78" s="145"/>
    </row>
    <row r="79" spans="1:19" s="6" customFormat="1" ht="9" customHeight="1">
      <c r="A79" s="166"/>
      <c r="B79" s="167"/>
      <c r="C79" s="200"/>
      <c r="D79" s="168"/>
      <c r="E79" s="169">
        <v>8</v>
      </c>
      <c r="F79" s="171" t="str">
        <f>IF(E79&gt;$R$79,,UPPER(VLOOKUP(E79,'1MD ELO (3)'!$A$7:$Q$134,2)))</f>
        <v/>
      </c>
      <c r="G79" s="374"/>
      <c r="H79" s="171"/>
      <c r="I79" s="346"/>
      <c r="J79" s="347" t="s">
        <v>157</v>
      </c>
      <c r="K79" s="150"/>
      <c r="L79" s="152"/>
      <c r="M79" s="150"/>
      <c r="N79" s="153"/>
      <c r="O79" s="150">
        <f>R4</f>
        <v>0</v>
      </c>
      <c r="P79" s="152"/>
      <c r="Q79" s="150"/>
      <c r="R79" s="348">
        <f>MIN(8,'1MD ELO (3)'!Q5)</f>
        <v>8</v>
      </c>
    </row>
  </sheetData>
  <mergeCells count="2">
    <mergeCell ref="A4:C4"/>
    <mergeCell ref="Q41:R41"/>
  </mergeCells>
  <conditionalFormatting sqref="Q38">
    <cfRule type="expression" dxfId="145" priority="2" stopIfTrue="1">
      <formula>P39="as"</formula>
    </cfRule>
    <cfRule type="expression" dxfId="144" priority="3" stopIfTrue="1">
      <formula>P39="bs"</formula>
    </cfRule>
  </conditionalFormatting>
  <dataValidations count="2">
    <dataValidation type="list" allowBlank="1" showInputMessage="1" sqref="I8 K10 I12 M14 I16 K18 I20 I24 K26 I28 M30 I32 K34 I36 I40 K42 I44 M46 I48 K50 I52 I56 K58 I60 M62 I64 K66 I68" xr:uid="{00000000-0002-0000-3700-000000000000}">
      <formula1>$U$7:$U$16</formula1>
    </dataValidation>
    <dataValidation type="list" allowBlank="1" showInputMessage="1" sqref="O22 O39 O54" xr:uid="{00000000-0002-0000-3700-000001000000}">
      <formula1>$V$8:$V$17</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1201"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91202"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8">
    <tabColor indexed="11"/>
    <pageSetUpPr fitToPage="1"/>
  </sheetPr>
  <dimension ref="A1:AK82"/>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33203125" customWidth="1"/>
    <col min="21" max="21" width="11.44140625" hidden="1" customWidth="1"/>
    <col min="25" max="34" width="9.109375" hidden="1" customWidth="1"/>
  </cols>
  <sheetData>
    <row r="1" spans="1:37" s="1" customFormat="1" ht="21.75" customHeight="1">
      <c r="A1" s="9" t="str">
        <f>Altalanos!$A$6</f>
        <v>Bács-Kiskun megyei Tenisz Diákolimpia</v>
      </c>
      <c r="B1" s="9"/>
      <c r="C1" s="265"/>
      <c r="D1" s="265"/>
      <c r="E1" s="265"/>
      <c r="F1" s="265"/>
      <c r="G1" s="265"/>
      <c r="H1" s="265"/>
      <c r="I1" s="266"/>
      <c r="J1" s="267"/>
      <c r="K1" s="268"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Altalanos!$C$8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273</v>
      </c>
      <c r="N5" s="280"/>
      <c r="O5" s="196" t="s">
        <v>271</v>
      </c>
      <c r="P5" s="280"/>
      <c r="Q5" s="196" t="s">
        <v>235</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2.75" customHeight="1">
      <c r="A6" s="282"/>
      <c r="B6" s="283"/>
      <c r="C6" s="284"/>
      <c r="D6" s="284"/>
      <c r="E6" s="283"/>
      <c r="F6" s="41" t="str">
        <f>IF(Y3="","",CONCATENATE(AH1," pont"))</f>
        <v/>
      </c>
      <c r="G6" s="285"/>
      <c r="H6" s="286"/>
      <c r="I6" s="285"/>
      <c r="J6" s="287"/>
      <c r="K6" s="284" t="str">
        <f>IF(Y3="","",CONCATENATE(AG1," pont"))</f>
        <v/>
      </c>
      <c r="L6" s="287"/>
      <c r="M6" s="284" t="str">
        <f>IF(Y3="","",CONCATENATE(AF1," pont"))</f>
        <v/>
      </c>
      <c r="N6" s="287"/>
      <c r="O6" s="284" t="str">
        <f>IF(Y3="","",CONCATENATE(AE1," pont"))</f>
        <v/>
      </c>
      <c r="P6" s="287"/>
      <c r="Q6" s="284" t="str">
        <f>IF(Y3="","",CONCATENATE(AD1," pont"))</f>
        <v/>
      </c>
      <c r="R6" s="288"/>
      <c r="Y6" s="289"/>
      <c r="Z6" s="289"/>
      <c r="AA6" s="289" t="s">
        <v>121</v>
      </c>
      <c r="AB6" s="290">
        <v>150</v>
      </c>
      <c r="AC6" s="290">
        <v>120</v>
      </c>
      <c r="AD6" s="290">
        <v>90</v>
      </c>
      <c r="AE6" s="290">
        <v>60</v>
      </c>
      <c r="AF6" s="290">
        <v>40</v>
      </c>
      <c r="AG6" s="290">
        <v>25</v>
      </c>
      <c r="AH6" s="290">
        <v>10</v>
      </c>
      <c r="AI6" s="291"/>
      <c r="AJ6" s="291"/>
      <c r="AK6" s="291"/>
    </row>
    <row r="7" spans="1:37" s="5" customFormat="1" ht="9" customHeight="1">
      <c r="A7" s="292" t="s">
        <v>146</v>
      </c>
      <c r="B7" s="47" t="str">
        <f>IF($E7="","",VLOOKUP($E7,'1MD ELO (3)'!$A$7:$O$80,14))</f>
        <v/>
      </c>
      <c r="C7" s="47" t="str">
        <f>IF($E7="","",VLOOKUP($E7,'1MD ELO (3)'!$A$7:$O$80,15))</f>
        <v/>
      </c>
      <c r="D7" s="293" t="str">
        <f>IF($E7="","",VLOOKUP($E7,'1MD ELO (3)'!$A$7:$O$80,5))</f>
        <v/>
      </c>
      <c r="E7" s="48"/>
      <c r="F7" s="50" t="str">
        <f>UPPER(IF($E7="","",VLOOKUP($E7,'1MD ELO (3)'!$A$7:$O$80,2)))</f>
        <v/>
      </c>
      <c r="G7" s="50" t="str">
        <f>IF($E7="","",VLOOKUP($E7,'1MD ELO (3)'!$A$7:$O$80,3))</f>
        <v/>
      </c>
      <c r="H7" s="50"/>
      <c r="I7" s="50" t="str">
        <f>IF($E7="","",VLOOKUP($E7,'1MD ELO (3)'!$A$7:$O$80,4))</f>
        <v/>
      </c>
      <c r="J7" s="294"/>
      <c r="K7" s="295" t="str">
        <f>UPPER(IF(OR(J8="a",J8="as"),F7,IF(OR(J8="b",J8="bs"),F8,)))</f>
        <v/>
      </c>
      <c r="L7" s="296"/>
      <c r="M7" s="297"/>
      <c r="N7" s="297"/>
      <c r="O7" s="297"/>
      <c r="P7" s="297"/>
      <c r="Q7" s="297"/>
      <c r="R7" s="297"/>
      <c r="S7" s="56"/>
      <c r="U7" s="57" t="e">
        <f>#REF!</f>
        <v>#REF!</v>
      </c>
      <c r="Y7" s="275"/>
      <c r="Z7" s="275"/>
      <c r="AA7" s="275" t="s">
        <v>122</v>
      </c>
      <c r="AB7" s="276">
        <v>120</v>
      </c>
      <c r="AC7" s="276">
        <v>90</v>
      </c>
      <c r="AD7" s="276">
        <v>60</v>
      </c>
      <c r="AE7" s="276">
        <v>40</v>
      </c>
      <c r="AF7" s="276">
        <v>25</v>
      </c>
      <c r="AG7" s="276">
        <v>10</v>
      </c>
      <c r="AH7" s="276">
        <v>5</v>
      </c>
      <c r="AI7"/>
      <c r="AJ7"/>
      <c r="AK7"/>
    </row>
    <row r="8" spans="1:37" s="5" customFormat="1" ht="9" customHeight="1">
      <c r="A8" s="298" t="s">
        <v>149</v>
      </c>
      <c r="B8" s="47" t="str">
        <f>IF($E8="","",VLOOKUP($E8,'1MD ELO (3)'!$A$7:$O$80,14))</f>
        <v/>
      </c>
      <c r="C8" s="47" t="str">
        <f>IF($E8="","",VLOOKUP($E8,'1MD ELO (3)'!$A$7:$O$80,15))</f>
        <v/>
      </c>
      <c r="D8" s="293" t="str">
        <f>IF($E8="","",VLOOKUP($E8,'1MD ELO (3)'!$A$7:$O$80,5))</f>
        <v/>
      </c>
      <c r="E8" s="48"/>
      <c r="F8" s="77" t="str">
        <f>UPPER(IF($E8="","",VLOOKUP($E8,'1MD ELO (3)'!$A$7:$O$80,2)))</f>
        <v/>
      </c>
      <c r="G8" s="77" t="str">
        <f>IF($E8="","",VLOOKUP($E8,'1MD ELO (3)'!$A$7:$O$80,3))</f>
        <v/>
      </c>
      <c r="H8" s="77"/>
      <c r="I8" s="77" t="str">
        <f>IF($E8="","",VLOOKUP($E8,'1MD ELO (3)'!$A$7:$O$80,4))</f>
        <v/>
      </c>
      <c r="J8" s="299"/>
      <c r="K8" s="300"/>
      <c r="L8" s="301"/>
      <c r="M8" s="295" t="str">
        <f>UPPER(IF(OR(L8="a",L8="as"),K7,IF(OR(L8="b",L8="bs"),K9,)))</f>
        <v/>
      </c>
      <c r="N8" s="296"/>
      <c r="O8" s="297"/>
      <c r="P8" s="297"/>
      <c r="Q8" s="297"/>
      <c r="R8" s="297"/>
      <c r="S8" s="56"/>
      <c r="U8" s="63" t="e">
        <f>#REF!</f>
        <v>#REF!</v>
      </c>
      <c r="Y8" s="275"/>
      <c r="Z8" s="275"/>
      <c r="AA8" s="275" t="s">
        <v>126</v>
      </c>
      <c r="AB8" s="276">
        <v>90</v>
      </c>
      <c r="AC8" s="276">
        <v>60</v>
      </c>
      <c r="AD8" s="276">
        <v>40</v>
      </c>
      <c r="AE8" s="276">
        <v>25</v>
      </c>
      <c r="AF8" s="276">
        <v>10</v>
      </c>
      <c r="AG8" s="276">
        <v>5</v>
      </c>
      <c r="AH8" s="276">
        <v>2</v>
      </c>
      <c r="AI8"/>
      <c r="AJ8"/>
      <c r="AK8"/>
    </row>
    <row r="9" spans="1:37" s="5" customFormat="1" ht="9" customHeight="1">
      <c r="A9" s="302" t="s">
        <v>150</v>
      </c>
      <c r="B9" s="47" t="str">
        <f>IF($E9="","",VLOOKUP($E9,'1MD ELO (3)'!$A$7:$O$80,14))</f>
        <v/>
      </c>
      <c r="C9" s="47" t="str">
        <f>IF($E9="","",VLOOKUP($E9,'1MD ELO (3)'!$A$7:$O$80,15))</f>
        <v/>
      </c>
      <c r="D9" s="293" t="str">
        <f>IF($E9="","",VLOOKUP($E9,'1MD ELO (3)'!$A$7:$O$80,5))</f>
        <v/>
      </c>
      <c r="E9" s="48"/>
      <c r="F9" s="77" t="str">
        <f>UPPER(IF($E9="","",VLOOKUP($E9,'1MD ELO (3)'!$A$7:$O$80,2)))</f>
        <v/>
      </c>
      <c r="G9" s="77" t="str">
        <f>IF($E9="","",VLOOKUP($E9,'1MD ELO (3)'!$A$7:$O$80,3))</f>
        <v/>
      </c>
      <c r="H9" s="77"/>
      <c r="I9" s="77" t="str">
        <f>IF($E9="","",VLOOKUP($E9,'1MD ELO (3)'!$A$7:$O$80,4))</f>
        <v/>
      </c>
      <c r="J9" s="294"/>
      <c r="K9" s="295" t="str">
        <f>UPPER(IF(OR(J10="a",J10="as"),F9,IF(OR(J10="b",J10="bs"),F10,)))</f>
        <v/>
      </c>
      <c r="L9" s="303"/>
      <c r="M9" s="300"/>
      <c r="N9" s="304"/>
      <c r="O9" s="297"/>
      <c r="P9" s="297"/>
      <c r="Q9" s="297"/>
      <c r="R9" s="297"/>
      <c r="S9" s="56"/>
      <c r="U9" s="63" t="e">
        <f>#REF!</f>
        <v>#REF!</v>
      </c>
      <c r="Y9" s="275"/>
      <c r="Z9" s="275"/>
      <c r="AA9" s="275" t="s">
        <v>127</v>
      </c>
      <c r="AB9" s="276">
        <v>60</v>
      </c>
      <c r="AC9" s="276">
        <v>40</v>
      </c>
      <c r="AD9" s="276">
        <v>25</v>
      </c>
      <c r="AE9" s="276">
        <v>10</v>
      </c>
      <c r="AF9" s="276">
        <v>5</v>
      </c>
      <c r="AG9" s="276">
        <v>2</v>
      </c>
      <c r="AH9" s="276">
        <v>1</v>
      </c>
      <c r="AI9"/>
      <c r="AJ9"/>
      <c r="AK9"/>
    </row>
    <row r="10" spans="1:37" s="5" customFormat="1" ht="9" customHeight="1">
      <c r="A10" s="302" t="s">
        <v>152</v>
      </c>
      <c r="B10" s="47" t="str">
        <f>IF($E10="","",VLOOKUP($E10,'1MD ELO (3)'!$A$7:$O$80,14))</f>
        <v/>
      </c>
      <c r="C10" s="47" t="str">
        <f>IF($E10="","",VLOOKUP($E10,'1MD ELO (3)'!$A$7:$O$80,15))</f>
        <v/>
      </c>
      <c r="D10" s="293" t="str">
        <f>IF($E10="","",VLOOKUP($E10,'1MD ELO (3)'!$A$7:$O$80,5))</f>
        <v/>
      </c>
      <c r="E10" s="48"/>
      <c r="F10" s="77" t="str">
        <f>UPPER(IF($E10="","",VLOOKUP($E10,'1MD ELO (3)'!$A$7:$O$80,2)))</f>
        <v/>
      </c>
      <c r="G10" s="77" t="str">
        <f>IF($E10="","",VLOOKUP($E10,'1MD ELO (3)'!$A$7:$O$80,3))</f>
        <v/>
      </c>
      <c r="H10" s="77"/>
      <c r="I10" s="77" t="str">
        <f>IF($E10="","",VLOOKUP($E10,'1MD ELO (3)'!$A$7:$O$80,4))</f>
        <v/>
      </c>
      <c r="J10" s="299"/>
      <c r="K10" s="300"/>
      <c r="L10" s="297"/>
      <c r="M10" s="87" t="s">
        <v>173</v>
      </c>
      <c r="N10" s="73"/>
      <c r="O10" s="295" t="str">
        <f>UPPER(IF(OR(N10="a",N10="as"),M8,IF(OR(N10="b",N10="bs"),M12,)))</f>
        <v/>
      </c>
      <c r="P10" s="296"/>
      <c r="Q10" s="297"/>
      <c r="R10" s="297"/>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t="s">
        <v>153</v>
      </c>
      <c r="B11" s="47" t="str">
        <f>IF($E11="","",VLOOKUP($E11,'1MD ELO (3)'!$A$7:$O$80,14))</f>
        <v/>
      </c>
      <c r="C11" s="47" t="str">
        <f>IF($E11="","",VLOOKUP($E11,'1MD ELO (3)'!$A$7:$O$80,15))</f>
        <v/>
      </c>
      <c r="D11" s="293" t="str">
        <f>IF($E11="","",VLOOKUP($E11,'1MD ELO (3)'!$A$7:$O$80,5))</f>
        <v/>
      </c>
      <c r="E11" s="48"/>
      <c r="F11" s="77" t="str">
        <f>UPPER(IF($E11="","",VLOOKUP($E11,'1MD ELO (3)'!$A$7:$O$80,2)))</f>
        <v/>
      </c>
      <c r="G11" s="77" t="str">
        <f>IF($E11="","",VLOOKUP($E11,'1MD ELO (3)'!$A$7:$O$80,3))</f>
        <v/>
      </c>
      <c r="H11" s="77"/>
      <c r="I11" s="77" t="str">
        <f>IF($E11="","",VLOOKUP($E11,'1MD ELO (3)'!$A$7:$O$80,4))</f>
        <v/>
      </c>
      <c r="J11" s="294"/>
      <c r="K11" s="295" t="str">
        <f>UPPER(IF(OR(J12="a",J12="as"),F11,IF(OR(J12="b",J12="bs"),F12,)))</f>
        <v/>
      </c>
      <c r="L11" s="296"/>
      <c r="M11" s="305"/>
      <c r="N11" s="306"/>
      <c r="O11" s="300"/>
      <c r="P11" s="304"/>
      <c r="Q11" s="300"/>
      <c r="R11" s="297"/>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t="s">
        <v>154</v>
      </c>
      <c r="B12" s="47" t="str">
        <f>IF($E12="","",VLOOKUP($E12,'1MD ELO (3)'!$A$7:$O$80,14))</f>
        <v/>
      </c>
      <c r="C12" s="47" t="str">
        <f>IF($E12="","",VLOOKUP($E12,'1MD ELO (3)'!$A$7:$O$80,15))</f>
        <v/>
      </c>
      <c r="D12" s="293" t="str">
        <f>IF($E12="","",VLOOKUP($E12,'1MD ELO (3)'!$A$7:$O$80,5))</f>
        <v/>
      </c>
      <c r="E12" s="48"/>
      <c r="F12" s="77" t="str">
        <f>UPPER(IF($E12="","",VLOOKUP($E12,'1MD ELO (3)'!$A$7:$O$80,2)))</f>
        <v/>
      </c>
      <c r="G12" s="77" t="str">
        <f>IF($E12="","",VLOOKUP($E12,'1MD ELO (3)'!$A$7:$O$80,3))</f>
        <v/>
      </c>
      <c r="H12" s="77"/>
      <c r="I12" s="77" t="str">
        <f>IF($E12="","",VLOOKUP($E12,'1MD ELO (3)'!$A$7:$O$80,4))</f>
        <v/>
      </c>
      <c r="J12" s="299"/>
      <c r="K12" s="300"/>
      <c r="L12" s="301"/>
      <c r="M12" s="295" t="str">
        <f>UPPER(IF(OR(L12="a",L12="as"),K11,IF(OR(L12="b",L12="bs"),K13,)))</f>
        <v/>
      </c>
      <c r="N12" s="307"/>
      <c r="O12" s="297"/>
      <c r="P12" s="304"/>
      <c r="Q12" s="297"/>
      <c r="R12" s="297"/>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298" t="s">
        <v>156</v>
      </c>
      <c r="B13" s="47" t="str">
        <f>IF($E13="","",VLOOKUP($E13,'1MD ELO (3)'!$A$7:$O$80,14))</f>
        <v/>
      </c>
      <c r="C13" s="47" t="str">
        <f>IF($E13="","",VLOOKUP($E13,'1MD ELO (3)'!$A$7:$O$80,15))</f>
        <v/>
      </c>
      <c r="D13" s="293" t="str">
        <f>IF($E13="","",VLOOKUP($E13,'1MD ELO (3)'!$A$7:$O$80,5))</f>
        <v/>
      </c>
      <c r="E13" s="48"/>
      <c r="F13" s="77" t="str">
        <f>UPPER(IF($E13="","",VLOOKUP($E13,'1MD ELO (3)'!$A$7:$O$80,2)))</f>
        <v/>
      </c>
      <c r="G13" s="77" t="str">
        <f>IF($E13="","",VLOOKUP($E13,'1MD ELO (3)'!$A$7:$O$80,3))</f>
        <v/>
      </c>
      <c r="H13" s="77"/>
      <c r="I13" s="77" t="str">
        <f>IF($E13="","",VLOOKUP($E13,'1MD ELO (3)'!$A$7:$O$80,4))</f>
        <v/>
      </c>
      <c r="J13" s="294"/>
      <c r="K13" s="295" t="str">
        <f>UPPER(IF(OR(J14="a",J14="as"),F13,IF(OR(J14="b",J14="bs"),F14,)))</f>
        <v/>
      </c>
      <c r="L13" s="308"/>
      <c r="M13" s="300"/>
      <c r="N13" s="297"/>
      <c r="O13" s="297"/>
      <c r="P13" s="304"/>
      <c r="Q13" s="297"/>
      <c r="R13" s="297"/>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9" t="s">
        <v>157</v>
      </c>
      <c r="B14" s="47" t="str">
        <f>IF($E14="","",VLOOKUP($E14,'1MD ELO (3)'!$A$7:$O$80,14))</f>
        <v/>
      </c>
      <c r="C14" s="47" t="str">
        <f>IF($E14="","",VLOOKUP($E14,'1MD ELO (3)'!$A$7:$O$80,15))</f>
        <v/>
      </c>
      <c r="D14" s="293" t="str">
        <f>IF($E14="","",VLOOKUP($E14,'1MD ELO (3)'!$A$7:$O$80,5))</f>
        <v/>
      </c>
      <c r="E14" s="48"/>
      <c r="F14" s="50" t="str">
        <f>UPPER(IF($E14="","",VLOOKUP($E14,'1MD ELO (3)'!$A$7:$O$80,2)))</f>
        <v/>
      </c>
      <c r="G14" s="50" t="str">
        <f>IF($E14="","",VLOOKUP($E14,'1MD ELO (3)'!$A$7:$O$80,3))</f>
        <v/>
      </c>
      <c r="H14" s="50"/>
      <c r="I14" s="50" t="str">
        <f>IF($E14="","",VLOOKUP($E14,'1MD ELO (3)'!$A$7:$O$80,4))</f>
        <v/>
      </c>
      <c r="J14" s="299"/>
      <c r="K14" s="300"/>
      <c r="L14" s="297"/>
      <c r="M14" s="297"/>
      <c r="N14" s="310"/>
      <c r="O14" s="87" t="s">
        <v>173</v>
      </c>
      <c r="P14" s="73"/>
      <c r="Q14" s="295" t="str">
        <f>UPPER(IF(OR(P14="a",P14="as"),O10,IF(OR(P14="b",P14="bs"),O18,)))</f>
        <v/>
      </c>
      <c r="R14" s="296"/>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292" t="s">
        <v>274</v>
      </c>
      <c r="B15" s="47" t="str">
        <f>IF($E15="","",VLOOKUP($E15,'1MD ELO (3)'!$A$7:$O$80,14))</f>
        <v/>
      </c>
      <c r="C15" s="47" t="str">
        <f>IF($E15="","",VLOOKUP($E15,'1MD ELO (3)'!$A$7:$O$80,15))</f>
        <v/>
      </c>
      <c r="D15" s="293" t="str">
        <f>IF($E15="","",VLOOKUP($E15,'1MD ELO (3)'!$A$7:$O$80,5))</f>
        <v/>
      </c>
      <c r="E15" s="48"/>
      <c r="F15" s="50" t="str">
        <f>UPPER(IF($E15="","",VLOOKUP($E15,'1MD ELO (3)'!$A$7:$O$80,2)))</f>
        <v/>
      </c>
      <c r="G15" s="50" t="str">
        <f>IF($E15="","",VLOOKUP($E15,'1MD ELO (3)'!$A$7:$O$80,3))</f>
        <v/>
      </c>
      <c r="H15" s="50"/>
      <c r="I15" s="50" t="str">
        <f>IF($E15="","",VLOOKUP($E15,'1MD ELO (3)'!$A$7:$O$80,4))</f>
        <v/>
      </c>
      <c r="J15" s="294"/>
      <c r="K15" s="295" t="str">
        <f>UPPER(IF(OR(J16="a",J16="as"),F15,IF(OR(J16="b",J16="bs"),F16,)))</f>
        <v/>
      </c>
      <c r="L15" s="296"/>
      <c r="M15" s="297"/>
      <c r="N15" s="297"/>
      <c r="O15" s="297"/>
      <c r="P15" s="304"/>
      <c r="Q15" s="300"/>
      <c r="R15" s="304"/>
      <c r="S15" s="56"/>
      <c r="U15" s="63" t="e">
        <f>#REF!</f>
        <v>#REF!</v>
      </c>
      <c r="Y15" s="275"/>
      <c r="Z15" s="275"/>
      <c r="AA15" s="275"/>
      <c r="AB15" s="275"/>
      <c r="AC15" s="275"/>
      <c r="AD15" s="275"/>
      <c r="AE15" s="275"/>
      <c r="AF15" s="275"/>
      <c r="AG15" s="275"/>
      <c r="AH15" s="275"/>
      <c r="AI15"/>
      <c r="AJ15"/>
      <c r="AK15"/>
    </row>
    <row r="16" spans="1:37" s="5" customFormat="1" ht="9.6" customHeight="1">
      <c r="A16" s="298" t="s">
        <v>275</v>
      </c>
      <c r="B16" s="47" t="str">
        <f>IF($E16="","",VLOOKUP($E16,'1MD ELO (3)'!$A$7:$O$80,14))</f>
        <v/>
      </c>
      <c r="C16" s="47" t="str">
        <f>IF($E16="","",VLOOKUP($E16,'1MD ELO (3)'!$A$7:$O$80,15))</f>
        <v/>
      </c>
      <c r="D16" s="293" t="str">
        <f>IF($E16="","",VLOOKUP($E16,'1MD ELO (3)'!$A$7:$O$80,5))</f>
        <v/>
      </c>
      <c r="E16" s="48"/>
      <c r="F16" s="77" t="str">
        <f>UPPER(IF($E16="","",VLOOKUP($E16,'1MD ELO (3)'!$A$7:$O$80,2)))</f>
        <v/>
      </c>
      <c r="G16" s="77" t="str">
        <f>IF($E16="","",VLOOKUP($E16,'1MD ELO (3)'!$A$7:$O$80,3))</f>
        <v/>
      </c>
      <c r="H16" s="77"/>
      <c r="I16" s="77" t="str">
        <f>IF($E16="","",VLOOKUP($E16,'1MD ELO (3)'!$A$7:$O$80,4))</f>
        <v/>
      </c>
      <c r="J16" s="299"/>
      <c r="K16" s="300"/>
      <c r="L16" s="301"/>
      <c r="M16" s="295" t="str">
        <f>UPPER(IF(OR(L16="a",L16="as"),K15,IF(OR(L16="b",L16="bs"),K17,)))</f>
        <v/>
      </c>
      <c r="N16" s="296"/>
      <c r="O16" s="297"/>
      <c r="P16" s="304"/>
      <c r="Q16" s="297"/>
      <c r="R16" s="304"/>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t="s">
        <v>276</v>
      </c>
      <c r="B17" s="47" t="str">
        <f>IF($E17="","",VLOOKUP($E17,'1MD ELO (3)'!$A$7:$O$80,14))</f>
        <v/>
      </c>
      <c r="C17" s="47" t="str">
        <f>IF($E17="","",VLOOKUP($E17,'1MD ELO (3)'!$A$7:$O$80,15))</f>
        <v/>
      </c>
      <c r="D17" s="293" t="str">
        <f>IF($E17="","",VLOOKUP($E17,'1MD ELO (3)'!$A$7:$O$80,5))</f>
        <v/>
      </c>
      <c r="E17" s="48"/>
      <c r="F17" s="77" t="str">
        <f>UPPER(IF($E17="","",VLOOKUP($E17,'1MD ELO (3)'!$A$7:$O$80,2)))</f>
        <v/>
      </c>
      <c r="G17" s="77" t="str">
        <f>IF($E17="","",VLOOKUP($E17,'1MD ELO (3)'!$A$7:$O$80,3))</f>
        <v/>
      </c>
      <c r="H17" s="77"/>
      <c r="I17" s="77" t="str">
        <f>IF($E17="","",VLOOKUP($E17,'1MD ELO (3)'!$A$7:$O$80,4))</f>
        <v/>
      </c>
      <c r="J17" s="294"/>
      <c r="K17" s="295" t="str">
        <f>UPPER(IF(OR(J18="a",J18="as"),F17,IF(OR(J18="b",J18="bs"),F18,)))</f>
        <v/>
      </c>
      <c r="L17" s="303"/>
      <c r="M17" s="300"/>
      <c r="N17" s="304"/>
      <c r="O17" s="297"/>
      <c r="P17" s="304"/>
      <c r="Q17" s="297"/>
      <c r="R17" s="304"/>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t="s">
        <v>277</v>
      </c>
      <c r="B18" s="47" t="str">
        <f>IF($E18="","",VLOOKUP($E18,'1MD ELO (3)'!$A$7:$O$80,14))</f>
        <v/>
      </c>
      <c r="C18" s="47" t="str">
        <f>IF($E18="","",VLOOKUP($E18,'1MD ELO (3)'!$A$7:$O$80,15))</f>
        <v/>
      </c>
      <c r="D18" s="293" t="str">
        <f>IF($E18="","",VLOOKUP($E18,'1MD ELO (3)'!$A$7:$O$80,5))</f>
        <v/>
      </c>
      <c r="E18" s="48"/>
      <c r="F18" s="77" t="str">
        <f>UPPER(IF($E18="","",VLOOKUP($E18,'1MD ELO (3)'!$A$7:$O$80,2)))</f>
        <v/>
      </c>
      <c r="G18" s="77" t="str">
        <f>IF($E18="","",VLOOKUP($E18,'1MD ELO (3)'!$A$7:$O$80,3))</f>
        <v/>
      </c>
      <c r="H18" s="77"/>
      <c r="I18" s="77" t="str">
        <f>IF($E18="","",VLOOKUP($E18,'1MD ELO (3)'!$A$7:$O$80,4))</f>
        <v/>
      </c>
      <c r="J18" s="299"/>
      <c r="K18" s="300"/>
      <c r="L18" s="297"/>
      <c r="M18" s="87" t="s">
        <v>173</v>
      </c>
      <c r="N18" s="73"/>
      <c r="O18" s="295" t="str">
        <f>UPPER(IF(OR(N18="a",N18="as"),M16,IF(OR(N18="b",N18="bs"),M20,)))</f>
        <v/>
      </c>
      <c r="P18" s="308"/>
      <c r="Q18" s="297"/>
      <c r="R18" s="304"/>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t="s">
        <v>278</v>
      </c>
      <c r="B19" s="47" t="str">
        <f>IF($E19="","",VLOOKUP($E19,'1MD ELO (3)'!$A$7:$O$80,14))</f>
        <v/>
      </c>
      <c r="C19" s="47" t="str">
        <f>IF($E19="","",VLOOKUP($E19,'1MD ELO (3)'!$A$7:$O$80,15))</f>
        <v/>
      </c>
      <c r="D19" s="293" t="str">
        <f>IF($E19="","",VLOOKUP($E19,'1MD ELO (3)'!$A$7:$O$80,5))</f>
        <v/>
      </c>
      <c r="E19" s="48"/>
      <c r="F19" s="77" t="str">
        <f>UPPER(IF($E19="","",VLOOKUP($E19,'1MD ELO (3)'!$A$7:$O$80,2)))</f>
        <v/>
      </c>
      <c r="G19" s="77" t="str">
        <f>IF($E19="","",VLOOKUP($E19,'1MD ELO (3)'!$A$7:$O$80,3))</f>
        <v/>
      </c>
      <c r="H19" s="77"/>
      <c r="I19" s="77" t="str">
        <f>IF($E19="","",VLOOKUP($E19,'1MD ELO (3)'!$A$7:$O$80,4))</f>
        <v/>
      </c>
      <c r="J19" s="294"/>
      <c r="K19" s="295" t="str">
        <f>UPPER(IF(OR(J20="a",J20="as"),F19,IF(OR(J20="b",J20="bs"),F20,)))</f>
        <v/>
      </c>
      <c r="L19" s="296"/>
      <c r="M19" s="305"/>
      <c r="N19" s="306"/>
      <c r="O19" s="300"/>
      <c r="P19" s="297"/>
      <c r="Q19" s="297"/>
      <c r="R19" s="304"/>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t="s">
        <v>279</v>
      </c>
      <c r="B20" s="47" t="str">
        <f>IF($E20="","",VLOOKUP($E20,'1MD ELO (3)'!$A$7:$O$80,14))</f>
        <v/>
      </c>
      <c r="C20" s="47" t="str">
        <f>IF($E20="","",VLOOKUP($E20,'1MD ELO (3)'!$A$7:$O$80,15))</f>
        <v/>
      </c>
      <c r="D20" s="293" t="str">
        <f>IF($E20="","",VLOOKUP($E20,'1MD ELO (3)'!$A$7:$O$80,5))</f>
        <v/>
      </c>
      <c r="E20" s="48"/>
      <c r="F20" s="77" t="str">
        <f>UPPER(IF($E20="","",VLOOKUP($E20,'1MD ELO (3)'!$A$7:$O$80,2)))</f>
        <v/>
      </c>
      <c r="G20" s="77" t="str">
        <f>IF($E20="","",VLOOKUP($E20,'1MD ELO (3)'!$A$7:$O$80,3))</f>
        <v/>
      </c>
      <c r="H20" s="77"/>
      <c r="I20" s="77" t="str">
        <f>IF($E20="","",VLOOKUP($E20,'1MD ELO (3)'!$A$7:$O$80,4))</f>
        <v/>
      </c>
      <c r="J20" s="299"/>
      <c r="K20" s="300"/>
      <c r="L20" s="301"/>
      <c r="M20" s="295" t="str">
        <f>UPPER(IF(OR(L20="a",L20="as"),K19,IF(OR(L20="b",L20="bs"),K21,)))</f>
        <v/>
      </c>
      <c r="N20" s="307"/>
      <c r="O20" s="297"/>
      <c r="P20" s="297"/>
      <c r="Q20" s="297"/>
      <c r="R20" s="304"/>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8" t="s">
        <v>280</v>
      </c>
      <c r="B21" s="47" t="str">
        <f>IF($E21="","",VLOOKUP($E21,'1MD ELO (3)'!$A$7:$O$80,14))</f>
        <v/>
      </c>
      <c r="C21" s="47" t="str">
        <f>IF($E21="","",VLOOKUP($E21,'1MD ELO (3)'!$A$7:$O$80,15))</f>
        <v/>
      </c>
      <c r="D21" s="293" t="str">
        <f>IF($E21="","",VLOOKUP($E21,'1MD ELO (3)'!$A$7:$O$80,5))</f>
        <v/>
      </c>
      <c r="E21" s="48"/>
      <c r="F21" s="77" t="str">
        <f>UPPER(IF($E21="","",VLOOKUP($E21,'1MD ELO (3)'!$A$7:$O$80,2)))</f>
        <v/>
      </c>
      <c r="G21" s="77" t="str">
        <f>IF($E21="","",VLOOKUP($E21,'1MD ELO (3)'!$A$7:$O$80,3))</f>
        <v/>
      </c>
      <c r="H21" s="77"/>
      <c r="I21" s="77" t="str">
        <f>IF($E21="","",VLOOKUP($E21,'1MD ELO (3)'!$A$7:$O$80,4))</f>
        <v/>
      </c>
      <c r="J21" s="294"/>
      <c r="K21" s="295" t="str">
        <f>UPPER(IF(OR(J22="a",J22="as"),F21,IF(OR(J22="b",J22="bs"),F22,)))</f>
        <v/>
      </c>
      <c r="L21" s="308"/>
      <c r="M21" s="300"/>
      <c r="N21" s="297"/>
      <c r="O21" s="297"/>
      <c r="P21" s="297"/>
      <c r="Q21" s="297"/>
      <c r="R21" s="304"/>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9" t="s">
        <v>281</v>
      </c>
      <c r="B22" s="47" t="str">
        <f>IF($E22="","",VLOOKUP($E22,'1MD ELO (3)'!$A$7:$O$80,14))</f>
        <v/>
      </c>
      <c r="C22" s="47" t="str">
        <f>IF($E22="","",VLOOKUP($E22,'1MD ELO (3)'!$A$7:$O$80,15))</f>
        <v/>
      </c>
      <c r="D22" s="293" t="str">
        <f>IF($E22="","",VLOOKUP($E22,'1MD ELO (3)'!$A$7:$O$80,5))</f>
        <v/>
      </c>
      <c r="E22" s="48"/>
      <c r="F22" s="50" t="str">
        <f>UPPER(IF($E22="","",VLOOKUP($E22,'1MD ELO (3)'!$A$7:$O$80,2)))</f>
        <v/>
      </c>
      <c r="G22" s="50" t="str">
        <f>IF($E22="","",VLOOKUP($E22,'1MD ELO (3)'!$A$7:$O$80,3))</f>
        <v/>
      </c>
      <c r="H22" s="50"/>
      <c r="I22" s="50" t="str">
        <f>IF($E22="","",VLOOKUP($E22,'1MD ELO (3)'!$A$7:$O$80,4))</f>
        <v/>
      </c>
      <c r="J22" s="299"/>
      <c r="K22" s="300"/>
      <c r="L22" s="297"/>
      <c r="M22" s="297"/>
      <c r="N22" s="310"/>
      <c r="O22" s="311" t="s">
        <v>282</v>
      </c>
      <c r="P22" s="312"/>
      <c r="Q22" s="295" t="str">
        <f>UPPER(IF(OR(P23="a",P23="as"),Q14,IF(OR(P23="b",P23="bs"),Q30,)))</f>
        <v/>
      </c>
      <c r="R22" s="313"/>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t="s">
        <v>283</v>
      </c>
      <c r="B23" s="47" t="str">
        <f>IF($E23="","",VLOOKUP($E23,'1MD ELO (3)'!$A$7:$O$80,14))</f>
        <v/>
      </c>
      <c r="C23" s="47" t="str">
        <f>IF($E23="","",VLOOKUP($E23,'1MD ELO (3)'!$A$7:$O$80,15))</f>
        <v/>
      </c>
      <c r="D23" s="293" t="str">
        <f>IF($E23="","",VLOOKUP($E23,'1MD ELO (3)'!$A$7:$O$80,5))</f>
        <v/>
      </c>
      <c r="E23" s="48"/>
      <c r="F23" s="50" t="str">
        <f>UPPER(IF($E23="","",VLOOKUP($E23,'1MD ELO (3)'!$A$7:$O$80,2)))</f>
        <v/>
      </c>
      <c r="G23" s="50" t="str">
        <f>IF($E23="","",VLOOKUP($E23,'1MD ELO (3)'!$A$7:$O$80,3))</f>
        <v/>
      </c>
      <c r="H23" s="50"/>
      <c r="I23" s="50" t="str">
        <f>IF($E23="","",VLOOKUP($E23,'1MD ELO (3)'!$A$7:$O$80,4))</f>
        <v/>
      </c>
      <c r="J23" s="294"/>
      <c r="K23" s="295" t="str">
        <f>UPPER(IF(OR(J24="a",J24="as"),F23,IF(OR(J24="b",J24="bs"),F24,)))</f>
        <v/>
      </c>
      <c r="L23" s="296"/>
      <c r="M23" s="297"/>
      <c r="N23" s="297"/>
      <c r="O23" s="87" t="s">
        <v>173</v>
      </c>
      <c r="P23" s="314"/>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298" t="s">
        <v>284</v>
      </c>
      <c r="B24" s="47" t="str">
        <f>IF($E24="","",VLOOKUP($E24,'1MD ELO (3)'!$A$7:$O$80,14))</f>
        <v/>
      </c>
      <c r="C24" s="47" t="str">
        <f>IF($E24="","",VLOOKUP($E24,'1MD ELO (3)'!$A$7:$O$80,15))</f>
        <v/>
      </c>
      <c r="D24" s="293" t="str">
        <f>IF($E24="","",VLOOKUP($E24,'1MD ELO (3)'!$A$7:$O$80,5))</f>
        <v/>
      </c>
      <c r="E24" s="48"/>
      <c r="F24" s="77" t="str">
        <f>UPPER(IF($E24="","",VLOOKUP($E24,'1MD ELO (3)'!$A$7:$O$80,2)))</f>
        <v/>
      </c>
      <c r="G24" s="77" t="str">
        <f>IF($E24="","",VLOOKUP($E24,'1MD ELO (3)'!$A$7:$O$80,3))</f>
        <v/>
      </c>
      <c r="H24" s="77"/>
      <c r="I24" s="77" t="str">
        <f>IF($E24="","",VLOOKUP($E24,'1MD ELO (3)'!$A$7:$O$80,4))</f>
        <v/>
      </c>
      <c r="J24" s="299"/>
      <c r="K24" s="300"/>
      <c r="L24" s="301"/>
      <c r="M24" s="295" t="str">
        <f>UPPER(IF(OR(L24="a",L24="as"),K23,IF(OR(L24="b",L24="bs"),K25,)))</f>
        <v/>
      </c>
      <c r="N24" s="296"/>
      <c r="O24" s="297"/>
      <c r="P24" s="297"/>
      <c r="Q24" s="297"/>
      <c r="R24" s="304"/>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t="s">
        <v>285</v>
      </c>
      <c r="B25" s="47" t="str">
        <f>IF($E25="","",VLOOKUP($E25,'1MD ELO (3)'!$A$7:$O$80,14))</f>
        <v/>
      </c>
      <c r="C25" s="47" t="str">
        <f>IF($E25="","",VLOOKUP($E25,'1MD ELO (3)'!$A$7:$O$80,15))</f>
        <v/>
      </c>
      <c r="D25" s="293" t="str">
        <f>IF($E25="","",VLOOKUP($E25,'1MD ELO (3)'!$A$7:$O$80,5))</f>
        <v/>
      </c>
      <c r="E25" s="48"/>
      <c r="F25" s="77" t="str">
        <f>UPPER(IF($E25="","",VLOOKUP($E25,'1MD ELO (3)'!$A$7:$O$80,2)))</f>
        <v/>
      </c>
      <c r="G25" s="77" t="str">
        <f>IF($E25="","",VLOOKUP($E25,'1MD ELO (3)'!$A$7:$O$80,3))</f>
        <v/>
      </c>
      <c r="H25" s="77"/>
      <c r="I25" s="77" t="str">
        <f>IF($E25="","",VLOOKUP($E25,'1MD ELO (3)'!$A$7:$O$80,4))</f>
        <v/>
      </c>
      <c r="J25" s="294"/>
      <c r="K25" s="295" t="str">
        <f>UPPER(IF(OR(J26="a",J26="as"),F25,IF(OR(J26="b",J26="bs"),F26,)))</f>
        <v/>
      </c>
      <c r="L25" s="303"/>
      <c r="M25" s="300"/>
      <c r="N25" s="304"/>
      <c r="O25" s="297"/>
      <c r="P25" s="297"/>
      <c r="Q25" s="719" t="str">
        <f>IF(Y3="","",CONCATENATE(AC1," pont"))</f>
        <v/>
      </c>
      <c r="R25" s="720"/>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t="s">
        <v>286</v>
      </c>
      <c r="B26" s="47" t="str">
        <f>IF($E26="","",VLOOKUP($E26,'1MD ELO (3)'!$A$7:$O$80,14))</f>
        <v/>
      </c>
      <c r="C26" s="47" t="str">
        <f>IF($E26="","",VLOOKUP($E26,'1MD ELO (3)'!$A$7:$O$80,15))</f>
        <v/>
      </c>
      <c r="D26" s="293" t="str">
        <f>IF($E26="","",VLOOKUP($E26,'1MD ELO (3)'!$A$7:$O$80,5))</f>
        <v/>
      </c>
      <c r="E26" s="48"/>
      <c r="F26" s="77" t="str">
        <f>UPPER(IF($E26="","",VLOOKUP($E26,'1MD ELO (3)'!$A$7:$O$80,2)))</f>
        <v/>
      </c>
      <c r="G26" s="77" t="str">
        <f>IF($E26="","",VLOOKUP($E26,'1MD ELO (3)'!$A$7:$O$80,3))</f>
        <v/>
      </c>
      <c r="H26" s="77"/>
      <c r="I26" s="77" t="str">
        <f>IF($E26="","",VLOOKUP($E26,'1MD ELO (3)'!$A$7:$O$80,4))</f>
        <v/>
      </c>
      <c r="J26" s="299"/>
      <c r="K26" s="300"/>
      <c r="L26" s="297"/>
      <c r="M26" s="87" t="s">
        <v>173</v>
      </c>
      <c r="N26" s="73"/>
      <c r="O26" s="295" t="str">
        <f>UPPER(IF(OR(N26="a",N26="as"),M24,IF(OR(N26="b",N26="bs"),M28,)))</f>
        <v/>
      </c>
      <c r="P26" s="296"/>
      <c r="Q26" s="297"/>
      <c r="R26" s="304"/>
      <c r="S26" s="56"/>
      <c r="Y26"/>
      <c r="Z26"/>
      <c r="AA26"/>
      <c r="AB26"/>
      <c r="AC26"/>
      <c r="AD26"/>
      <c r="AE26"/>
      <c r="AF26"/>
      <c r="AG26"/>
      <c r="AH26"/>
      <c r="AI26"/>
      <c r="AJ26"/>
      <c r="AK26"/>
    </row>
    <row r="27" spans="1:37" s="5" customFormat="1" ht="9.6" customHeight="1">
      <c r="A27" s="302" t="s">
        <v>287</v>
      </c>
      <c r="B27" s="47" t="str">
        <f>IF($E27="","",VLOOKUP($E27,'1MD ELO (3)'!$A$7:$O$80,14))</f>
        <v/>
      </c>
      <c r="C27" s="47" t="str">
        <f>IF($E27="","",VLOOKUP($E27,'1MD ELO (3)'!$A$7:$O$80,15))</f>
        <v/>
      </c>
      <c r="D27" s="293" t="str">
        <f>IF($E27="","",VLOOKUP($E27,'1MD ELO (3)'!$A$7:$O$80,5))</f>
        <v/>
      </c>
      <c r="E27" s="48"/>
      <c r="F27" s="77" t="str">
        <f>UPPER(IF($E27="","",VLOOKUP($E27,'1MD ELO (3)'!$A$7:$O$80,2)))</f>
        <v/>
      </c>
      <c r="G27" s="77" t="str">
        <f>IF($E27="","",VLOOKUP($E27,'1MD ELO (3)'!$A$7:$O$80,3))</f>
        <v/>
      </c>
      <c r="H27" s="77"/>
      <c r="I27" s="77" t="str">
        <f>IF($E27="","",VLOOKUP($E27,'1MD ELO (3)'!$A$7:$O$80,4))</f>
        <v/>
      </c>
      <c r="J27" s="294"/>
      <c r="K27" s="295" t="str">
        <f>UPPER(IF(OR(J28="a",J28="as"),F27,IF(OR(J28="b",J28="bs"),F28,)))</f>
        <v/>
      </c>
      <c r="L27" s="296"/>
      <c r="M27" s="305"/>
      <c r="N27" s="306"/>
      <c r="O27" s="300"/>
      <c r="P27" s="304"/>
      <c r="Q27" s="297"/>
      <c r="R27" s="304"/>
      <c r="S27" s="56"/>
      <c r="Y27"/>
      <c r="Z27"/>
      <c r="AA27"/>
      <c r="AB27"/>
      <c r="AC27"/>
      <c r="AD27"/>
      <c r="AE27"/>
      <c r="AF27"/>
      <c r="AG27"/>
      <c r="AH27"/>
      <c r="AI27"/>
      <c r="AJ27"/>
      <c r="AK27"/>
    </row>
    <row r="28" spans="1:37" s="5" customFormat="1" ht="9.6" customHeight="1">
      <c r="A28" s="302" t="s">
        <v>288</v>
      </c>
      <c r="B28" s="47" t="str">
        <f>IF($E28="","",VLOOKUP($E28,'1MD ELO (3)'!$A$7:$O$80,14))</f>
        <v/>
      </c>
      <c r="C28" s="47" t="str">
        <f>IF($E28="","",VLOOKUP($E28,'1MD ELO (3)'!$A$7:$O$80,15))</f>
        <v/>
      </c>
      <c r="D28" s="293" t="str">
        <f>IF($E28="","",VLOOKUP($E28,'1MD ELO (3)'!$A$7:$O$80,5))</f>
        <v/>
      </c>
      <c r="E28" s="48"/>
      <c r="F28" s="77" t="str">
        <f>UPPER(IF($E28="","",VLOOKUP($E28,'1MD ELO (3)'!$A$7:$O$80,2)))</f>
        <v/>
      </c>
      <c r="G28" s="77" t="str">
        <f>IF($E28="","",VLOOKUP($E28,'1MD ELO (3)'!$A$7:$O$80,3))</f>
        <v/>
      </c>
      <c r="H28" s="77"/>
      <c r="I28" s="77" t="str">
        <f>IF($E28="","",VLOOKUP($E28,'1MD ELO (3)'!$A$7:$O$80,4))</f>
        <v/>
      </c>
      <c r="J28" s="299"/>
      <c r="K28" s="300"/>
      <c r="L28" s="301"/>
      <c r="M28" s="295" t="str">
        <f>UPPER(IF(OR(L28="a",L28="as"),K27,IF(OR(L28="b",L28="bs"),K29,)))</f>
        <v/>
      </c>
      <c r="N28" s="307"/>
      <c r="O28" s="297"/>
      <c r="P28" s="304"/>
      <c r="Q28" s="297"/>
      <c r="R28" s="304"/>
      <c r="S28" s="56"/>
    </row>
    <row r="29" spans="1:37" s="5" customFormat="1" ht="9.6" customHeight="1">
      <c r="A29" s="298" t="s">
        <v>289</v>
      </c>
      <c r="B29" s="47" t="str">
        <f>IF($E29="","",VLOOKUP($E29,'1MD ELO (3)'!$A$7:$O$80,14))</f>
        <v/>
      </c>
      <c r="C29" s="47" t="str">
        <f>IF($E29="","",VLOOKUP($E29,'1MD ELO (3)'!$A$7:$O$80,15))</f>
        <v/>
      </c>
      <c r="D29" s="293" t="str">
        <f>IF($E29="","",VLOOKUP($E29,'1MD ELO (3)'!$A$7:$O$80,5))</f>
        <v/>
      </c>
      <c r="E29" s="48"/>
      <c r="F29" s="77" t="str">
        <f>UPPER(IF($E29="","",VLOOKUP($E29,'1MD ELO (3)'!$A$7:$O$80,2)))</f>
        <v/>
      </c>
      <c r="G29" s="77" t="str">
        <f>IF($E29="","",VLOOKUP($E29,'1MD ELO (3)'!$A$7:$O$80,3))</f>
        <v/>
      </c>
      <c r="H29" s="77"/>
      <c r="I29" s="77" t="str">
        <f>IF($E29="","",VLOOKUP($E29,'1MD ELO (3)'!$A$7:$O$80,4))</f>
        <v/>
      </c>
      <c r="J29" s="294"/>
      <c r="K29" s="295" t="str">
        <f>UPPER(IF(OR(J30="a",J30="as"),F29,IF(OR(J30="b",J30="bs"),F30,)))</f>
        <v/>
      </c>
      <c r="L29" s="308"/>
      <c r="M29" s="300"/>
      <c r="N29" s="297"/>
      <c r="O29" s="297"/>
      <c r="P29" s="304"/>
      <c r="Q29" s="297"/>
      <c r="R29" s="304"/>
      <c r="S29" s="56"/>
    </row>
    <row r="30" spans="1:37" s="5" customFormat="1" ht="9.6" customHeight="1">
      <c r="A30" s="309" t="s">
        <v>290</v>
      </c>
      <c r="B30" s="47" t="str">
        <f>IF($E30="","",VLOOKUP($E30,'1MD ELO (3)'!$A$7:$O$80,14))</f>
        <v/>
      </c>
      <c r="C30" s="47" t="str">
        <f>IF($E30="","",VLOOKUP($E30,'1MD ELO (3)'!$A$7:$O$80,15))</f>
        <v/>
      </c>
      <c r="D30" s="293" t="str">
        <f>IF($E30="","",VLOOKUP($E30,'1MD ELO (3)'!$A$7:$O$80,5))</f>
        <v/>
      </c>
      <c r="E30" s="48"/>
      <c r="F30" s="50" t="str">
        <f>UPPER(IF($E30="","",VLOOKUP($E30,'1MD ELO (3)'!$A$7:$O$80,2)))</f>
        <v/>
      </c>
      <c r="G30" s="50" t="str">
        <f>IF($E30="","",VLOOKUP($E30,'1MD ELO (3)'!$A$7:$O$80,3))</f>
        <v/>
      </c>
      <c r="H30" s="50"/>
      <c r="I30" s="50" t="str">
        <f>IF($E30="","",VLOOKUP($E30,'1MD ELO (3)'!$A$7:$O$80,4))</f>
        <v/>
      </c>
      <c r="J30" s="299"/>
      <c r="K30" s="300"/>
      <c r="L30" s="297"/>
      <c r="M30" s="297"/>
      <c r="N30" s="310"/>
      <c r="O30" s="87" t="s">
        <v>173</v>
      </c>
      <c r="P30" s="73"/>
      <c r="Q30" s="295" t="str">
        <f>UPPER(IF(OR(P30="a",P30="as"),O26,IF(OR(P30="b",P30="bs"),O34,)))</f>
        <v/>
      </c>
      <c r="R30" s="308"/>
      <c r="S30" s="56"/>
    </row>
    <row r="31" spans="1:37" s="5" customFormat="1" ht="9.6" customHeight="1">
      <c r="A31" s="292" t="s">
        <v>291</v>
      </c>
      <c r="B31" s="47" t="str">
        <f>IF($E31="","",VLOOKUP($E31,'1MD ELO (3)'!$A$7:$O$80,14))</f>
        <v/>
      </c>
      <c r="C31" s="47" t="str">
        <f>IF($E31="","",VLOOKUP($E31,'1MD ELO (3)'!$A$7:$O$80,15))</f>
        <v/>
      </c>
      <c r="D31" s="293" t="str">
        <f>IF($E31="","",VLOOKUP($E31,'1MD ELO (3)'!$A$7:$O$80,5))</f>
        <v/>
      </c>
      <c r="E31" s="48"/>
      <c r="F31" s="50" t="str">
        <f>UPPER(IF($E31="","",VLOOKUP($E31,'1MD ELO (3)'!$A$7:$O$80,2)))</f>
        <v/>
      </c>
      <c r="G31" s="50" t="str">
        <f>IF($E31="","",VLOOKUP($E31,'1MD ELO (3)'!$A$7:$O$80,3))</f>
        <v/>
      </c>
      <c r="H31" s="50"/>
      <c r="I31" s="50" t="str">
        <f>IF($E31="","",VLOOKUP($E31,'1MD ELO (3)'!$A$7:$O$80,4))</f>
        <v/>
      </c>
      <c r="J31" s="294"/>
      <c r="K31" s="295" t="str">
        <f>UPPER(IF(OR(J32="a",J32="as"),F31,IF(OR(J32="b",J32="bs"),F32,)))</f>
        <v/>
      </c>
      <c r="L31" s="296"/>
      <c r="M31" s="297"/>
      <c r="N31" s="297"/>
      <c r="O31" s="297"/>
      <c r="P31" s="304"/>
      <c r="Q31" s="300"/>
      <c r="R31" s="297"/>
      <c r="S31" s="56"/>
    </row>
    <row r="32" spans="1:37" s="5" customFormat="1" ht="9.6" customHeight="1">
      <c r="A32" s="298" t="s">
        <v>292</v>
      </c>
      <c r="B32" s="47" t="str">
        <f>IF($E32="","",VLOOKUP($E32,'1MD ELO (3)'!$A$7:$O$80,14))</f>
        <v/>
      </c>
      <c r="C32" s="47" t="str">
        <f>IF($E32="","",VLOOKUP($E32,'1MD ELO (3)'!$A$7:$O$80,15))</f>
        <v/>
      </c>
      <c r="D32" s="293" t="str">
        <f>IF($E32="","",VLOOKUP($E32,'1MD ELO (3)'!$A$7:$O$80,5))</f>
        <v/>
      </c>
      <c r="E32" s="48"/>
      <c r="F32" s="77" t="str">
        <f>UPPER(IF($E32="","",VLOOKUP($E32,'1MD ELO (3)'!$A$7:$O$80,2)))</f>
        <v/>
      </c>
      <c r="G32" s="77" t="str">
        <f>IF($E32="","",VLOOKUP($E32,'1MD ELO (3)'!$A$7:$O$80,3))</f>
        <v/>
      </c>
      <c r="H32" s="77"/>
      <c r="I32" s="77" t="str">
        <f>IF($E32="","",VLOOKUP($E32,'1MD ELO (3)'!$A$7:$O$80,4))</f>
        <v/>
      </c>
      <c r="J32" s="299"/>
      <c r="K32" s="300"/>
      <c r="L32" s="301"/>
      <c r="M32" s="295" t="str">
        <f>UPPER(IF(OR(L32="a",L32="as"),K31,IF(OR(L32="b",L32="bs"),K33,)))</f>
        <v/>
      </c>
      <c r="N32" s="296"/>
      <c r="O32" s="297"/>
      <c r="P32" s="304"/>
      <c r="Q32" s="297"/>
      <c r="R32" s="297"/>
      <c r="S32" s="56"/>
    </row>
    <row r="33" spans="1:19" s="5" customFormat="1" ht="9.6" customHeight="1">
      <c r="A33" s="302" t="s">
        <v>293</v>
      </c>
      <c r="B33" s="47" t="str">
        <f>IF($E33="","",VLOOKUP($E33,'1MD ELO (3)'!$A$7:$O$80,14))</f>
        <v/>
      </c>
      <c r="C33" s="47" t="str">
        <f>IF($E33="","",VLOOKUP($E33,'1MD ELO (3)'!$A$7:$O$80,15))</f>
        <v/>
      </c>
      <c r="D33" s="293" t="str">
        <f>IF($E33="","",VLOOKUP($E33,'1MD ELO (3)'!$A$7:$O$80,5))</f>
        <v/>
      </c>
      <c r="E33" s="48"/>
      <c r="F33" s="77" t="str">
        <f>UPPER(IF($E33="","",VLOOKUP($E33,'1MD ELO (3)'!$A$7:$O$80,2)))</f>
        <v/>
      </c>
      <c r="G33" s="77" t="str">
        <f>IF($E33="","",VLOOKUP($E33,'1MD ELO (3)'!$A$7:$O$80,3))</f>
        <v/>
      </c>
      <c r="H33" s="77"/>
      <c r="I33" s="77" t="str">
        <f>IF($E33="","",VLOOKUP($E33,'1MD ELO (3)'!$A$7:$O$80,4))</f>
        <v/>
      </c>
      <c r="J33" s="294"/>
      <c r="K33" s="295" t="str">
        <f>UPPER(IF(OR(J34="a",J34="as"),F33,IF(OR(J34="b",J34="bs"),F34,)))</f>
        <v/>
      </c>
      <c r="L33" s="303"/>
      <c r="M33" s="300"/>
      <c r="N33" s="304"/>
      <c r="O33" s="297"/>
      <c r="P33" s="304"/>
      <c r="Q33" s="297"/>
      <c r="R33" s="297"/>
      <c r="S33" s="56"/>
    </row>
    <row r="34" spans="1:19" s="5" customFormat="1" ht="9.6" customHeight="1">
      <c r="A34" s="302" t="s">
        <v>294</v>
      </c>
      <c r="B34" s="47" t="str">
        <f>IF($E34="","",VLOOKUP($E34,'1MD ELO (3)'!$A$7:$O$80,14))</f>
        <v/>
      </c>
      <c r="C34" s="47" t="str">
        <f>IF($E34="","",VLOOKUP($E34,'1MD ELO (3)'!$A$7:$O$80,15))</f>
        <v/>
      </c>
      <c r="D34" s="293" t="str">
        <f>IF($E34="","",VLOOKUP($E34,'1MD ELO (3)'!$A$7:$O$80,5))</f>
        <v/>
      </c>
      <c r="E34" s="48"/>
      <c r="F34" s="77" t="str">
        <f>UPPER(IF($E34="","",VLOOKUP($E34,'1MD ELO (3)'!$A$7:$O$80,2)))</f>
        <v/>
      </c>
      <c r="G34" s="77" t="str">
        <f>IF($E34="","",VLOOKUP($E34,'1MD ELO (3)'!$A$7:$O$80,3))</f>
        <v/>
      </c>
      <c r="H34" s="77"/>
      <c r="I34" s="77" t="str">
        <f>IF($E34="","",VLOOKUP($E34,'1MD ELO (3)'!$A$7:$O$80,4))</f>
        <v/>
      </c>
      <c r="J34" s="299"/>
      <c r="K34" s="300"/>
      <c r="L34" s="297"/>
      <c r="M34" s="87" t="s">
        <v>173</v>
      </c>
      <c r="N34" s="73"/>
      <c r="O34" s="295" t="str">
        <f>UPPER(IF(OR(N34="a",N34="as"),M32,IF(OR(N34="b",N34="bs"),M36,)))</f>
        <v/>
      </c>
      <c r="P34" s="308"/>
      <c r="Q34" s="297"/>
      <c r="R34" s="297"/>
      <c r="S34" s="56"/>
    </row>
    <row r="35" spans="1:19" s="5" customFormat="1" ht="9.6" customHeight="1">
      <c r="A35" s="302" t="s">
        <v>295</v>
      </c>
      <c r="B35" s="47" t="str">
        <f>IF($E35="","",VLOOKUP($E35,'1MD ELO (3)'!$A$7:$O$80,14))</f>
        <v/>
      </c>
      <c r="C35" s="47" t="str">
        <f>IF($E35="","",VLOOKUP($E35,'1MD ELO (3)'!$A$7:$O$80,15))</f>
        <v/>
      </c>
      <c r="D35" s="293" t="str">
        <f>IF($E35="","",VLOOKUP($E35,'1MD ELO (3)'!$A$7:$O$80,5))</f>
        <v/>
      </c>
      <c r="E35" s="48"/>
      <c r="F35" s="77" t="str">
        <f>UPPER(IF($E35="","",VLOOKUP($E35,'1MD ELO (3)'!$A$7:$O$80,2)))</f>
        <v/>
      </c>
      <c r="G35" s="77" t="str">
        <f>IF($E35="","",VLOOKUP($E35,'1MD ELO (3)'!$A$7:$O$80,3))</f>
        <v/>
      </c>
      <c r="H35" s="77"/>
      <c r="I35" s="77" t="str">
        <f>IF($E35="","",VLOOKUP($E35,'1MD ELO (3)'!$A$7:$O$80,4))</f>
        <v/>
      </c>
      <c r="J35" s="294"/>
      <c r="K35" s="295" t="str">
        <f>UPPER(IF(OR(J36="a",J36="as"),F35,IF(OR(J36="b",J36="bs"),F36,)))</f>
        <v/>
      </c>
      <c r="L35" s="296"/>
      <c r="M35" s="305"/>
      <c r="N35" s="306"/>
      <c r="O35" s="300"/>
      <c r="P35" s="297"/>
      <c r="Q35" s="297"/>
      <c r="R35" s="297"/>
      <c r="S35" s="56"/>
    </row>
    <row r="36" spans="1:19" s="5" customFormat="1" ht="9.6" customHeight="1">
      <c r="A36" s="302" t="s">
        <v>296</v>
      </c>
      <c r="B36" s="47" t="str">
        <f>IF($E36="","",VLOOKUP($E36,'1MD ELO (3)'!$A$7:$O$80,14))</f>
        <v/>
      </c>
      <c r="C36" s="47" t="str">
        <f>IF($E36="","",VLOOKUP($E36,'1MD ELO (3)'!$A$7:$O$80,15))</f>
        <v/>
      </c>
      <c r="D36" s="293" t="str">
        <f>IF($E36="","",VLOOKUP($E36,'1MD ELO (3)'!$A$7:$O$80,5))</f>
        <v/>
      </c>
      <c r="E36" s="48"/>
      <c r="F36" s="77" t="str">
        <f>UPPER(IF($E36="","",VLOOKUP($E36,'1MD ELO (3)'!$A$7:$O$80,2)))</f>
        <v/>
      </c>
      <c r="G36" s="77" t="str">
        <f>IF($E36="","",VLOOKUP($E36,'1MD ELO (3)'!$A$7:$O$80,3))</f>
        <v/>
      </c>
      <c r="H36" s="77"/>
      <c r="I36" s="77" t="str">
        <f>IF($E36="","",VLOOKUP($E36,'1MD ELO (3)'!$A$7:$O$80,4))</f>
        <v/>
      </c>
      <c r="J36" s="299"/>
      <c r="K36" s="300"/>
      <c r="L36" s="301"/>
      <c r="M36" s="295" t="str">
        <f>UPPER(IF(OR(L36="a",L36="as"),K35,IF(OR(L36="b",L36="bs"),K37,)))</f>
        <v/>
      </c>
      <c r="N36" s="307"/>
      <c r="O36" s="316" t="s">
        <v>169</v>
      </c>
      <c r="P36" s="317"/>
      <c r="Q36" s="316" t="s">
        <v>170</v>
      </c>
      <c r="R36" s="317"/>
      <c r="S36" s="56"/>
    </row>
    <row r="37" spans="1:19" s="5" customFormat="1" ht="9.6" customHeight="1">
      <c r="A37" s="298" t="s">
        <v>297</v>
      </c>
      <c r="B37" s="47" t="str">
        <f>IF($E37="","",VLOOKUP($E37,'1MD ELO (3)'!$A$7:$O$80,14))</f>
        <v/>
      </c>
      <c r="C37" s="47" t="str">
        <f>IF($E37="","",VLOOKUP($E37,'1MD ELO (3)'!$A$7:$O$80,15))</f>
        <v/>
      </c>
      <c r="D37" s="293" t="str">
        <f>IF($E37="","",VLOOKUP($E37,'1MD ELO (3)'!$A$7:$O$80,5))</f>
        <v/>
      </c>
      <c r="E37" s="48"/>
      <c r="F37" s="77" t="str">
        <f>UPPER(IF($E37="","",VLOOKUP($E37,'1MD ELO (3)'!$A$7:$O$80,2)))</f>
        <v/>
      </c>
      <c r="G37" s="77" t="str">
        <f>IF($E37="","",VLOOKUP($E37,'1MD ELO (3)'!$A$7:$O$80,3))</f>
        <v/>
      </c>
      <c r="H37" s="77"/>
      <c r="I37" s="77" t="str">
        <f>IF($E37="","",VLOOKUP($E37,'1MD ELO (3)'!$A$7:$O$80,4))</f>
        <v/>
      </c>
      <c r="J37" s="294"/>
      <c r="K37" s="295" t="str">
        <f>UPPER(IF(OR(J38="a",J38="as"),F37,IF(OR(J38="b",J38="bs"),F38,)))</f>
        <v/>
      </c>
      <c r="L37" s="308"/>
      <c r="M37" s="300"/>
      <c r="N37" s="297"/>
      <c r="O37" s="318" t="str">
        <f>UPPER(IF(OR(P23="a",P23="as"),Q14,IF(OR(P23="b",P23="bs"),Q30,)))</f>
        <v/>
      </c>
      <c r="P37" s="319"/>
      <c r="Q37" s="316"/>
      <c r="R37" s="317"/>
      <c r="S37" s="56"/>
    </row>
    <row r="38" spans="1:19" s="5" customFormat="1" ht="9.6" customHeight="1">
      <c r="A38" s="309" t="s">
        <v>298</v>
      </c>
      <c r="B38" s="47" t="str">
        <f>IF($E38="","",VLOOKUP($E38,'1MD ELO (3)'!$A$7:$O$80,14))</f>
        <v/>
      </c>
      <c r="C38" s="47" t="str">
        <f>IF($E38="","",VLOOKUP($E38,'1MD ELO (3)'!$A$7:$O$80,15))</f>
        <v/>
      </c>
      <c r="D38" s="293" t="str">
        <f>IF($E38="","",VLOOKUP($E38,'1MD ELO (3)'!$A$7:$O$80,5))</f>
        <v/>
      </c>
      <c r="E38" s="48"/>
      <c r="F38" s="50" t="str">
        <f>UPPER(IF($E38="","",VLOOKUP($E38,'1MD ELO (3)'!$A$7:$O$80,2)))</f>
        <v/>
      </c>
      <c r="G38" s="50" t="str">
        <f>IF($E38="","",VLOOKUP($E38,'1MD ELO (3)'!$A$7:$O$80,3))</f>
        <v/>
      </c>
      <c r="H38" s="50"/>
      <c r="I38" s="50" t="str">
        <f>IF($E38="","",VLOOKUP($E38,'1MD ELO (3)'!$A$7:$O$80,4))</f>
        <v/>
      </c>
      <c r="J38" s="299"/>
      <c r="K38" s="300"/>
      <c r="L38" s="297"/>
      <c r="M38" s="297"/>
      <c r="N38" s="320"/>
      <c r="O38" s="108" t="s">
        <v>173</v>
      </c>
      <c r="P38" s="321"/>
      <c r="Q38" s="318" t="str">
        <f>UPPER(IF(OR(P38="a",P38="as"),O37,IF(OR(P38="b",P38="bs"),O39,)))</f>
        <v/>
      </c>
      <c r="R38" s="319"/>
      <c r="S38" s="56"/>
    </row>
    <row r="39" spans="1:19" s="5" customFormat="1" ht="9.6" customHeight="1">
      <c r="A39" s="292" t="s">
        <v>299</v>
      </c>
      <c r="B39" s="47" t="str">
        <f>IF($E39="","",VLOOKUP($E39,'1MD ELO (3)'!$A$7:$O$80,14))</f>
        <v/>
      </c>
      <c r="C39" s="47" t="str">
        <f>IF($E39="","",VLOOKUP($E39,'1MD ELO (3)'!$A$7:$O$80,15))</f>
        <v/>
      </c>
      <c r="D39" s="293" t="str">
        <f>IF($E39="","",VLOOKUP($E39,'1MD ELO (3)'!$A$7:$O$80,5))</f>
        <v/>
      </c>
      <c r="E39" s="48"/>
      <c r="F39" s="50" t="str">
        <f>UPPER(IF($E39="","",VLOOKUP($E39,'1MD ELO (3)'!$A$7:$O$80,2)))</f>
        <v/>
      </c>
      <c r="G39" s="50" t="str">
        <f>IF($E39="","",VLOOKUP($E39,'1MD ELO (3)'!$A$7:$O$80,3))</f>
        <v/>
      </c>
      <c r="H39" s="50"/>
      <c r="I39" s="50" t="str">
        <f>IF($E39="","",VLOOKUP($E39,'1MD ELO (3)'!$A$7:$O$80,4))</f>
        <v/>
      </c>
      <c r="J39" s="294"/>
      <c r="K39" s="295" t="str">
        <f>UPPER(IF(OR(J40="a",J40="as"),F39,IF(OR(J40="b",J40="bs"),F40,)))</f>
        <v/>
      </c>
      <c r="L39" s="296"/>
      <c r="M39" s="297"/>
      <c r="N39" s="322"/>
      <c r="O39" s="318" t="str">
        <f>UPPER(IF(OR(P55="a",P55="as"),Q46,IF(OR(P55="b",P55="bs"),Q62,)))</f>
        <v/>
      </c>
      <c r="P39" s="323"/>
      <c r="Q39" s="317"/>
      <c r="R39" s="317"/>
      <c r="S39" s="56"/>
    </row>
    <row r="40" spans="1:19" s="5" customFormat="1" ht="9.6" customHeight="1">
      <c r="A40" s="298" t="s">
        <v>300</v>
      </c>
      <c r="B40" s="47" t="str">
        <f>IF($E40="","",VLOOKUP($E40,'1MD ELO (3)'!$A$7:$O$80,14))</f>
        <v/>
      </c>
      <c r="C40" s="47" t="str">
        <f>IF($E40="","",VLOOKUP($E40,'1MD ELO (3)'!$A$7:$O$80,15))</f>
        <v/>
      </c>
      <c r="D40" s="293" t="str">
        <f>IF($E40="","",VLOOKUP($E40,'1MD ELO (3)'!$A$7:$O$80,5))</f>
        <v/>
      </c>
      <c r="E40" s="48"/>
      <c r="F40" s="77" t="str">
        <f>UPPER(IF($E40="","",VLOOKUP($E40,'1MD ELO (3)'!$A$7:$O$80,2)))</f>
        <v/>
      </c>
      <c r="G40" s="77" t="str">
        <f>IF($E40="","",VLOOKUP($E40,'1MD ELO (3)'!$A$7:$O$80,3))</f>
        <v/>
      </c>
      <c r="H40" s="77"/>
      <c r="I40" s="77" t="str">
        <f>IF($E40="","",VLOOKUP($E40,'1MD ELO (3)'!$A$7:$O$80,4))</f>
        <v/>
      </c>
      <c r="J40" s="299"/>
      <c r="K40" s="300"/>
      <c r="L40" s="301"/>
      <c r="M40" s="295" t="str">
        <f>UPPER(IF(OR(L40="a",L40="as"),K39,IF(OR(L40="b",L40="bs"),K41,)))</f>
        <v/>
      </c>
      <c r="N40" s="296"/>
      <c r="O40" s="317"/>
      <c r="P40" s="317"/>
      <c r="Q40" s="317"/>
      <c r="R40" s="317"/>
      <c r="S40" s="56"/>
    </row>
    <row r="41" spans="1:19" s="5" customFormat="1" ht="9.6" customHeight="1">
      <c r="A41" s="302" t="s">
        <v>301</v>
      </c>
      <c r="B41" s="47" t="str">
        <f>IF($E41="","",VLOOKUP($E41,'1MD ELO (3)'!$A$7:$O$80,14))</f>
        <v/>
      </c>
      <c r="C41" s="47" t="str">
        <f>IF($E41="","",VLOOKUP($E41,'1MD ELO (3)'!$A$7:$O$80,15))</f>
        <v/>
      </c>
      <c r="D41" s="293" t="str">
        <f>IF($E41="","",VLOOKUP($E41,'1MD ELO (3)'!$A$7:$O$80,5))</f>
        <v/>
      </c>
      <c r="E41" s="48"/>
      <c r="F41" s="77" t="str">
        <f>UPPER(IF($E41="","",VLOOKUP($E41,'1MD ELO (3)'!$A$7:$O$80,2)))</f>
        <v/>
      </c>
      <c r="G41" s="77" t="str">
        <f>IF($E41="","",VLOOKUP($E41,'1MD ELO (3)'!$A$7:$O$80,3))</f>
        <v/>
      </c>
      <c r="H41" s="77"/>
      <c r="I41" s="77" t="str">
        <f>IF($E41="","",VLOOKUP($E41,'1MD ELO (3)'!$A$7:$O$80,4))</f>
        <v/>
      </c>
      <c r="J41" s="294"/>
      <c r="K41" s="295" t="str">
        <f>UPPER(IF(OR(J42="a",J42="as"),F41,IF(OR(J42="b",J42="bs"),F42,)))</f>
        <v/>
      </c>
      <c r="L41" s="303"/>
      <c r="M41" s="300"/>
      <c r="N41" s="304"/>
      <c r="O41" s="317"/>
      <c r="P41" s="317"/>
      <c r="Q41" s="719" t="str">
        <f>IF(Y3="","",CONCATENATE(AB1," pont"))</f>
        <v/>
      </c>
      <c r="R41" s="719"/>
      <c r="S41" s="56"/>
    </row>
    <row r="42" spans="1:19" s="5" customFormat="1" ht="9.6" customHeight="1">
      <c r="A42" s="302" t="s">
        <v>302</v>
      </c>
      <c r="B42" s="47" t="str">
        <f>IF($E42="","",VLOOKUP($E42,'1MD ELO (3)'!$A$7:$O$80,14))</f>
        <v/>
      </c>
      <c r="C42" s="47" t="str">
        <f>IF($E42="","",VLOOKUP($E42,'1MD ELO (3)'!$A$7:$O$80,15))</f>
        <v/>
      </c>
      <c r="D42" s="293" t="str">
        <f>IF($E42="","",VLOOKUP($E42,'1MD ELO (3)'!$A$7:$O$80,5))</f>
        <v/>
      </c>
      <c r="E42" s="48"/>
      <c r="F42" s="77" t="str">
        <f>UPPER(IF($E42="","",VLOOKUP($E42,'1MD ELO (3)'!$A$7:$O$80,2)))</f>
        <v/>
      </c>
      <c r="G42" s="77" t="str">
        <f>IF($E42="","",VLOOKUP($E42,'1MD ELO (3)'!$A$7:$O$80,3))</f>
        <v/>
      </c>
      <c r="H42" s="77"/>
      <c r="I42" s="77" t="str">
        <f>IF($E42="","",VLOOKUP($E42,'1MD ELO (3)'!$A$7:$O$80,4))</f>
        <v/>
      </c>
      <c r="J42" s="299"/>
      <c r="K42" s="300"/>
      <c r="L42" s="297"/>
      <c r="M42" s="87" t="s">
        <v>173</v>
      </c>
      <c r="N42" s="73"/>
      <c r="O42" s="295" t="str">
        <f>UPPER(IF(OR(N42="a",N42="as"),M40,IF(OR(N42="b",N42="bs"),M44,)))</f>
        <v/>
      </c>
      <c r="P42" s="296"/>
      <c r="Q42" s="297"/>
      <c r="R42" s="297"/>
      <c r="S42" s="56"/>
    </row>
    <row r="43" spans="1:19" s="5" customFormat="1" ht="9.6" customHeight="1">
      <c r="A43" s="302" t="s">
        <v>303</v>
      </c>
      <c r="B43" s="47" t="str">
        <f>IF($E43="","",VLOOKUP($E43,'1MD ELO (3)'!$A$7:$O$80,14))</f>
        <v/>
      </c>
      <c r="C43" s="47" t="str">
        <f>IF($E43="","",VLOOKUP($E43,'1MD ELO (3)'!$A$7:$O$80,15))</f>
        <v/>
      </c>
      <c r="D43" s="293" t="str">
        <f>IF($E43="","",VLOOKUP($E43,'1MD ELO (3)'!$A$7:$O$80,5))</f>
        <v/>
      </c>
      <c r="E43" s="48"/>
      <c r="F43" s="77" t="str">
        <f>UPPER(IF($E43="","",VLOOKUP($E43,'1MD ELO (3)'!$A$7:$O$80,2)))</f>
        <v/>
      </c>
      <c r="G43" s="77" t="str">
        <f>IF($E43="","",VLOOKUP($E43,'1MD ELO (3)'!$A$7:$O$80,3))</f>
        <v/>
      </c>
      <c r="H43" s="77"/>
      <c r="I43" s="77" t="str">
        <f>IF($E43="","",VLOOKUP($E43,'1MD ELO (3)'!$A$7:$O$80,4))</f>
        <v/>
      </c>
      <c r="J43" s="294"/>
      <c r="K43" s="295" t="str">
        <f>UPPER(IF(OR(J44="a",J44="as"),F43,IF(OR(J44="b",J44="bs"),F44,)))</f>
        <v/>
      </c>
      <c r="L43" s="296"/>
      <c r="M43" s="305"/>
      <c r="N43" s="306"/>
      <c r="O43" s="300"/>
      <c r="P43" s="304"/>
      <c r="Q43" s="297"/>
      <c r="R43" s="297"/>
      <c r="S43" s="56"/>
    </row>
    <row r="44" spans="1:19" s="5" customFormat="1" ht="9.6" customHeight="1">
      <c r="A44" s="302" t="s">
        <v>304</v>
      </c>
      <c r="B44" s="47" t="str">
        <f>IF($E44="","",VLOOKUP($E44,'1MD ELO (3)'!$A$7:$O$80,14))</f>
        <v/>
      </c>
      <c r="C44" s="47" t="str">
        <f>IF($E44="","",VLOOKUP($E44,'1MD ELO (3)'!$A$7:$O$80,15))</f>
        <v/>
      </c>
      <c r="D44" s="293" t="str">
        <f>IF($E44="","",VLOOKUP($E44,'1MD ELO (3)'!$A$7:$O$80,5))</f>
        <v/>
      </c>
      <c r="E44" s="48"/>
      <c r="F44" s="77" t="str">
        <f>UPPER(IF($E44="","",VLOOKUP($E44,'1MD ELO (3)'!$A$7:$O$80,2)))</f>
        <v/>
      </c>
      <c r="G44" s="77" t="str">
        <f>IF($E44="","",VLOOKUP($E44,'1MD ELO (3)'!$A$7:$O$80,3))</f>
        <v/>
      </c>
      <c r="H44" s="77"/>
      <c r="I44" s="77" t="str">
        <f>IF($E44="","",VLOOKUP($E44,'1MD ELO (3)'!$A$7:$O$80,4))</f>
        <v/>
      </c>
      <c r="J44" s="299"/>
      <c r="K44" s="300"/>
      <c r="L44" s="301"/>
      <c r="M44" s="295" t="str">
        <f>UPPER(IF(OR(L44="a",L44="as"),K43,IF(OR(L44="b",L44="bs"),K45,)))</f>
        <v/>
      </c>
      <c r="N44" s="307"/>
      <c r="O44" s="297"/>
      <c r="P44" s="304"/>
      <c r="Q44" s="297"/>
      <c r="R44" s="297"/>
      <c r="S44" s="56"/>
    </row>
    <row r="45" spans="1:19" s="5" customFormat="1" ht="9.6" customHeight="1">
      <c r="A45" s="298" t="s">
        <v>305</v>
      </c>
      <c r="B45" s="47" t="str">
        <f>IF($E45="","",VLOOKUP($E45,'1MD ELO (3)'!$A$7:$O$80,14))</f>
        <v/>
      </c>
      <c r="C45" s="47" t="str">
        <f>IF($E45="","",VLOOKUP($E45,'1MD ELO (3)'!$A$7:$O$80,15))</f>
        <v/>
      </c>
      <c r="D45" s="293" t="str">
        <f>IF($E45="","",VLOOKUP($E45,'1MD ELO (3)'!$A$7:$O$80,5))</f>
        <v/>
      </c>
      <c r="E45" s="48"/>
      <c r="F45" s="77" t="str">
        <f>UPPER(IF($E45="","",VLOOKUP($E45,'1MD ELO (3)'!$A$7:$O$80,2)))</f>
        <v/>
      </c>
      <c r="G45" s="77" t="str">
        <f>IF($E45="","",VLOOKUP($E45,'1MD ELO (3)'!$A$7:$O$80,3))</f>
        <v/>
      </c>
      <c r="H45" s="77"/>
      <c r="I45" s="77" t="str">
        <f>IF($E45="","",VLOOKUP($E45,'1MD ELO (3)'!$A$7:$O$80,4))</f>
        <v/>
      </c>
      <c r="J45" s="294"/>
      <c r="K45" s="295" t="str">
        <f>UPPER(IF(OR(J46="a",J46="as"),F45,IF(OR(J46="b",J46="bs"),F46,)))</f>
        <v/>
      </c>
      <c r="L45" s="308"/>
      <c r="M45" s="300"/>
      <c r="N45" s="297"/>
      <c r="O45" s="297"/>
      <c r="P45" s="304"/>
      <c r="Q45" s="297"/>
      <c r="R45" s="297"/>
      <c r="S45" s="56"/>
    </row>
    <row r="46" spans="1:19" s="5" customFormat="1" ht="9.6" customHeight="1">
      <c r="A46" s="309" t="s">
        <v>306</v>
      </c>
      <c r="B46" s="47" t="str">
        <f>IF($E46="","",VLOOKUP($E46,'1MD ELO (3)'!$A$7:$O$80,14))</f>
        <v/>
      </c>
      <c r="C46" s="47" t="str">
        <f>IF($E46="","",VLOOKUP($E46,'1MD ELO (3)'!$A$7:$O$80,15))</f>
        <v/>
      </c>
      <c r="D46" s="293" t="str">
        <f>IF($E46="","",VLOOKUP($E46,'1MD ELO (3)'!$A$7:$O$80,5))</f>
        <v/>
      </c>
      <c r="E46" s="48"/>
      <c r="F46" s="50" t="str">
        <f>UPPER(IF($E46="","",VLOOKUP($E46,'1MD ELO (3)'!$A$7:$O$80,2)))</f>
        <v/>
      </c>
      <c r="G46" s="50" t="str">
        <f>IF($E46="","",VLOOKUP($E46,'1MD ELO (3)'!$A$7:$O$80,3))</f>
        <v/>
      </c>
      <c r="H46" s="50"/>
      <c r="I46" s="50" t="str">
        <f>IF($E46="","",VLOOKUP($E46,'1MD ELO (3)'!$A$7:$O$80,4))</f>
        <v/>
      </c>
      <c r="J46" s="299"/>
      <c r="K46" s="300"/>
      <c r="L46" s="297"/>
      <c r="M46" s="297"/>
      <c r="N46" s="310"/>
      <c r="O46" s="87" t="s">
        <v>173</v>
      </c>
      <c r="P46" s="73"/>
      <c r="Q46" s="295" t="str">
        <f>UPPER(IF(OR(P46="a",P46="as"),O42,IF(OR(P46="b",P46="bs"),O50,)))</f>
        <v/>
      </c>
      <c r="R46" s="296"/>
      <c r="S46" s="56"/>
    </row>
    <row r="47" spans="1:19" s="5" customFormat="1" ht="9.6" customHeight="1">
      <c r="A47" s="292" t="s">
        <v>307</v>
      </c>
      <c r="B47" s="47" t="str">
        <f>IF($E47="","",VLOOKUP($E47,'1MD ELO (3)'!$A$7:$O$80,14))</f>
        <v/>
      </c>
      <c r="C47" s="47" t="str">
        <f>IF($E47="","",VLOOKUP($E47,'1MD ELO (3)'!$A$7:$O$80,15))</f>
        <v/>
      </c>
      <c r="D47" s="293" t="str">
        <f>IF($E47="","",VLOOKUP($E47,'1MD ELO (3)'!$A$7:$O$80,5))</f>
        <v/>
      </c>
      <c r="E47" s="48"/>
      <c r="F47" s="50" t="str">
        <f>UPPER(IF($E47="","",VLOOKUP($E47,'1MD ELO (3)'!$A$7:$O$80,2)))</f>
        <v/>
      </c>
      <c r="G47" s="50" t="str">
        <f>IF($E47="","",VLOOKUP($E47,'1MD ELO (3)'!$A$7:$O$80,3))</f>
        <v/>
      </c>
      <c r="H47" s="50"/>
      <c r="I47" s="50" t="str">
        <f>IF($E47="","",VLOOKUP($E47,'1MD ELO (3)'!$A$7:$O$80,4))</f>
        <v/>
      </c>
      <c r="J47" s="294"/>
      <c r="K47" s="295" t="str">
        <f>UPPER(IF(OR(J48="a",J48="as"),F47,IF(OR(J48="b",J48="bs"),F48,)))</f>
        <v/>
      </c>
      <c r="L47" s="296"/>
      <c r="M47" s="297"/>
      <c r="N47" s="297"/>
      <c r="O47" s="297"/>
      <c r="P47" s="304"/>
      <c r="Q47" s="300"/>
      <c r="R47" s="304"/>
      <c r="S47" s="56"/>
    </row>
    <row r="48" spans="1:19" s="5" customFormat="1" ht="9.6" customHeight="1">
      <c r="A48" s="298" t="s">
        <v>308</v>
      </c>
      <c r="B48" s="47" t="str">
        <f>IF($E48="","",VLOOKUP($E48,'1MD ELO (3)'!$A$7:$O$80,14))</f>
        <v/>
      </c>
      <c r="C48" s="47" t="str">
        <f>IF($E48="","",VLOOKUP($E48,'1MD ELO (3)'!$A$7:$O$80,15))</f>
        <v/>
      </c>
      <c r="D48" s="293" t="str">
        <f>IF($E48="","",VLOOKUP($E48,'1MD ELO (3)'!$A$7:$O$80,5))</f>
        <v/>
      </c>
      <c r="E48" s="48"/>
      <c r="F48" s="77" t="str">
        <f>UPPER(IF($E48="","",VLOOKUP($E48,'1MD ELO (3)'!$A$7:$O$80,2)))</f>
        <v/>
      </c>
      <c r="G48" s="77" t="str">
        <f>IF($E48="","",VLOOKUP($E48,'1MD ELO (3)'!$A$7:$O$80,3))</f>
        <v/>
      </c>
      <c r="H48" s="77"/>
      <c r="I48" s="77" t="str">
        <f>IF($E48="","",VLOOKUP($E48,'1MD ELO (3)'!$A$7:$O$80,4))</f>
        <v/>
      </c>
      <c r="J48" s="299"/>
      <c r="K48" s="300"/>
      <c r="L48" s="301"/>
      <c r="M48" s="295" t="str">
        <f>UPPER(IF(OR(L48="a",L48="as"),K47,IF(OR(L48="b",L48="bs"),K49,)))</f>
        <v/>
      </c>
      <c r="N48" s="296"/>
      <c r="O48" s="297"/>
      <c r="P48" s="304"/>
      <c r="Q48" s="297"/>
      <c r="R48" s="304"/>
      <c r="S48" s="56"/>
    </row>
    <row r="49" spans="1:19" s="5" customFormat="1" ht="9.6" customHeight="1">
      <c r="A49" s="302" t="s">
        <v>309</v>
      </c>
      <c r="B49" s="47" t="str">
        <f>IF($E49="","",VLOOKUP($E49,'1MD ELO (3)'!$A$7:$O$80,14))</f>
        <v/>
      </c>
      <c r="C49" s="47" t="str">
        <f>IF($E49="","",VLOOKUP($E49,'1MD ELO (3)'!$A$7:$O$80,15))</f>
        <v/>
      </c>
      <c r="D49" s="293" t="str">
        <f>IF($E49="","",VLOOKUP($E49,'1MD ELO (3)'!$A$7:$O$80,5))</f>
        <v/>
      </c>
      <c r="E49" s="48"/>
      <c r="F49" s="77" t="str">
        <f>UPPER(IF($E49="","",VLOOKUP($E49,'1MD ELO (3)'!$A$7:$O$80,2)))</f>
        <v/>
      </c>
      <c r="G49" s="77" t="str">
        <f>IF($E49="","",VLOOKUP($E49,'1MD ELO (3)'!$A$7:$O$80,3))</f>
        <v/>
      </c>
      <c r="H49" s="77"/>
      <c r="I49" s="77" t="str">
        <f>IF($E49="","",VLOOKUP($E49,'1MD ELO (3)'!$A$7:$O$80,4))</f>
        <v/>
      </c>
      <c r="J49" s="294"/>
      <c r="K49" s="295" t="str">
        <f>UPPER(IF(OR(J50="a",J50="as"),F49,IF(OR(J50="b",J50="bs"),F50,)))</f>
        <v/>
      </c>
      <c r="L49" s="303"/>
      <c r="M49" s="300"/>
      <c r="N49" s="304"/>
      <c r="O49" s="297"/>
      <c r="P49" s="304"/>
      <c r="Q49" s="297"/>
      <c r="R49" s="304"/>
      <c r="S49" s="56"/>
    </row>
    <row r="50" spans="1:19" s="5" customFormat="1" ht="9.6" customHeight="1">
      <c r="A50" s="302" t="s">
        <v>310</v>
      </c>
      <c r="B50" s="47" t="str">
        <f>IF($E50="","",VLOOKUP($E50,'1MD ELO (3)'!$A$7:$O$80,14))</f>
        <v/>
      </c>
      <c r="C50" s="47" t="str">
        <f>IF($E50="","",VLOOKUP($E50,'1MD ELO (3)'!$A$7:$O$80,15))</f>
        <v/>
      </c>
      <c r="D50" s="293" t="str">
        <f>IF($E50="","",VLOOKUP($E50,'1MD ELO (3)'!$A$7:$O$80,5))</f>
        <v/>
      </c>
      <c r="E50" s="48"/>
      <c r="F50" s="77" t="str">
        <f>UPPER(IF($E50="","",VLOOKUP($E50,'1MD ELO (3)'!$A$7:$O$80,2)))</f>
        <v/>
      </c>
      <c r="G50" s="77" t="str">
        <f>IF($E50="","",VLOOKUP($E50,'1MD ELO (3)'!$A$7:$O$80,3))</f>
        <v/>
      </c>
      <c r="H50" s="77"/>
      <c r="I50" s="77" t="str">
        <f>IF($E50="","",VLOOKUP($E50,'1MD ELO (3)'!$A$7:$O$80,4))</f>
        <v/>
      </c>
      <c r="J50" s="299"/>
      <c r="K50" s="300"/>
      <c r="L50" s="297"/>
      <c r="M50" s="87" t="s">
        <v>173</v>
      </c>
      <c r="N50" s="73"/>
      <c r="O50" s="295" t="str">
        <f>UPPER(IF(OR(N50="a",N50="as"),M48,IF(OR(N50="b",N50="bs"),M52,)))</f>
        <v/>
      </c>
      <c r="P50" s="308"/>
      <c r="Q50" s="297"/>
      <c r="R50" s="304"/>
      <c r="S50" s="56"/>
    </row>
    <row r="51" spans="1:19" s="5" customFormat="1" ht="9.6" customHeight="1">
      <c r="A51" s="302" t="s">
        <v>311</v>
      </c>
      <c r="B51" s="47" t="str">
        <f>IF($E51="","",VLOOKUP($E51,'1MD ELO (3)'!$A$7:$O$80,14))</f>
        <v/>
      </c>
      <c r="C51" s="47" t="str">
        <f>IF($E51="","",VLOOKUP($E51,'1MD ELO (3)'!$A$7:$O$80,15))</f>
        <v/>
      </c>
      <c r="D51" s="293" t="str">
        <f>IF($E51="","",VLOOKUP($E51,'1MD ELO (3)'!$A$7:$O$80,5))</f>
        <v/>
      </c>
      <c r="E51" s="48"/>
      <c r="F51" s="77" t="str">
        <f>UPPER(IF($E51="","",VLOOKUP($E51,'1MD ELO (3)'!$A$7:$O$80,2)))</f>
        <v/>
      </c>
      <c r="G51" s="77" t="str">
        <f>IF($E51="","",VLOOKUP($E51,'1MD ELO (3)'!$A$7:$O$80,3))</f>
        <v/>
      </c>
      <c r="H51" s="77"/>
      <c r="I51" s="77" t="str">
        <f>IF($E51="","",VLOOKUP($E51,'1MD ELO (3)'!$A$7:$O$80,4))</f>
        <v/>
      </c>
      <c r="J51" s="294"/>
      <c r="K51" s="295" t="str">
        <f>UPPER(IF(OR(J52="a",J52="as"),F51,IF(OR(J52="b",J52="bs"),F52,)))</f>
        <v/>
      </c>
      <c r="L51" s="296"/>
      <c r="M51" s="305"/>
      <c r="N51" s="306"/>
      <c r="O51" s="300"/>
      <c r="P51" s="297"/>
      <c r="Q51" s="297"/>
      <c r="R51" s="304"/>
      <c r="S51" s="56"/>
    </row>
    <row r="52" spans="1:19" s="5" customFormat="1" ht="9.6" customHeight="1">
      <c r="A52" s="302" t="s">
        <v>312</v>
      </c>
      <c r="B52" s="47" t="str">
        <f>IF($E52="","",VLOOKUP($E52,'1MD ELO (3)'!$A$7:$O$80,14))</f>
        <v/>
      </c>
      <c r="C52" s="47" t="str">
        <f>IF($E52="","",VLOOKUP($E52,'1MD ELO (3)'!$A$7:$O$80,15))</f>
        <v/>
      </c>
      <c r="D52" s="293" t="str">
        <f>IF($E52="","",VLOOKUP($E52,'1MD ELO (3)'!$A$7:$O$80,5))</f>
        <v/>
      </c>
      <c r="E52" s="48"/>
      <c r="F52" s="77" t="str">
        <f>UPPER(IF($E52="","",VLOOKUP($E52,'1MD ELO (3)'!$A$7:$O$80,2)))</f>
        <v/>
      </c>
      <c r="G52" s="77" t="str">
        <f>IF($E52="","",VLOOKUP($E52,'1MD ELO (3)'!$A$7:$O$80,3))</f>
        <v/>
      </c>
      <c r="H52" s="77"/>
      <c r="I52" s="77" t="str">
        <f>IF($E52="","",VLOOKUP($E52,'1MD ELO (3)'!$A$7:$O$80,4))</f>
        <v/>
      </c>
      <c r="J52" s="299"/>
      <c r="K52" s="300"/>
      <c r="L52" s="301"/>
      <c r="M52" s="295" t="str">
        <f>UPPER(IF(OR(L52="a",L52="as"),K51,IF(OR(L52="b",L52="bs"),K53,)))</f>
        <v/>
      </c>
      <c r="N52" s="307"/>
      <c r="O52" s="297"/>
      <c r="P52" s="297"/>
      <c r="Q52" s="297"/>
      <c r="R52" s="304"/>
      <c r="S52" s="56"/>
    </row>
    <row r="53" spans="1:19" s="5" customFormat="1" ht="9.6" customHeight="1">
      <c r="A53" s="298" t="s">
        <v>313</v>
      </c>
      <c r="B53" s="47" t="str">
        <f>IF($E53="","",VLOOKUP($E53,'1MD ELO (3)'!$A$7:$O$80,14))</f>
        <v/>
      </c>
      <c r="C53" s="47" t="str">
        <f>IF($E53="","",VLOOKUP($E53,'1MD ELO (3)'!$A$7:$O$80,15))</f>
        <v/>
      </c>
      <c r="D53" s="293" t="str">
        <f>IF($E53="","",VLOOKUP($E53,'1MD ELO (3)'!$A$7:$O$80,5))</f>
        <v/>
      </c>
      <c r="E53" s="48"/>
      <c r="F53" s="77" t="str">
        <f>UPPER(IF($E53="","",VLOOKUP($E53,'1MD ELO (3)'!$A$7:$O$80,2)))</f>
        <v/>
      </c>
      <c r="G53" s="77" t="str">
        <f>IF($E53="","",VLOOKUP($E53,'1MD ELO (3)'!$A$7:$O$80,3))</f>
        <v/>
      </c>
      <c r="H53" s="77"/>
      <c r="I53" s="77" t="str">
        <f>IF($E53="","",VLOOKUP($E53,'1MD ELO (3)'!$A$7:$O$80,4))</f>
        <v/>
      </c>
      <c r="J53" s="294"/>
      <c r="K53" s="295" t="str">
        <f>UPPER(IF(OR(J54="a",J54="as"),F53,IF(OR(J54="b",J54="bs"),F54,)))</f>
        <v/>
      </c>
      <c r="L53" s="308"/>
      <c r="M53" s="300"/>
      <c r="N53" s="297"/>
      <c r="O53" s="297"/>
      <c r="P53" s="297"/>
      <c r="Q53" s="297"/>
      <c r="R53" s="304"/>
      <c r="S53" s="56"/>
    </row>
    <row r="54" spans="1:19" s="5" customFormat="1" ht="9.6" customHeight="1">
      <c r="A54" s="309" t="s">
        <v>314</v>
      </c>
      <c r="B54" s="47" t="str">
        <f>IF($E54="","",VLOOKUP($E54,'1MD ELO (3)'!$A$7:$O$80,14))</f>
        <v/>
      </c>
      <c r="C54" s="47" t="str">
        <f>IF($E54="","",VLOOKUP($E54,'1MD ELO (3)'!$A$7:$O$80,15))</f>
        <v/>
      </c>
      <c r="D54" s="293" t="str">
        <f>IF($E54="","",VLOOKUP($E54,'1MD ELO (3)'!$A$7:$O$80,5))</f>
        <v/>
      </c>
      <c r="E54" s="48"/>
      <c r="F54" s="50" t="str">
        <f>UPPER(IF($E54="","",VLOOKUP($E54,'1MD ELO (3)'!$A$7:$O$80,2)))</f>
        <v/>
      </c>
      <c r="G54" s="50" t="str">
        <f>IF($E54="","",VLOOKUP($E54,'1MD ELO (3)'!$A$7:$O$80,3))</f>
        <v/>
      </c>
      <c r="H54" s="50"/>
      <c r="I54" s="50" t="str">
        <f>IF($E54="","",VLOOKUP($E54,'1MD ELO (3)'!$A$7:$O$80,4))</f>
        <v/>
      </c>
      <c r="J54" s="299"/>
      <c r="K54" s="300"/>
      <c r="L54" s="297"/>
      <c r="M54" s="297"/>
      <c r="N54" s="310"/>
      <c r="O54" s="311" t="s">
        <v>315</v>
      </c>
      <c r="P54" s="312"/>
      <c r="Q54" s="295" t="str">
        <f>UPPER(IF(OR(P55="a",P55="as"),Q46,IF(OR(P55="b",P55="bs"),Q62,)))</f>
        <v/>
      </c>
      <c r="R54" s="313"/>
      <c r="S54" s="56"/>
    </row>
    <row r="55" spans="1:19" s="5" customFormat="1" ht="9.6" customHeight="1">
      <c r="A55" s="292" t="s">
        <v>316</v>
      </c>
      <c r="B55" s="47" t="str">
        <f>IF($E55="","",VLOOKUP($E55,'1MD ELO (3)'!$A$7:$O$80,14))</f>
        <v/>
      </c>
      <c r="C55" s="47" t="str">
        <f>IF($E55="","",VLOOKUP($E55,'1MD ELO (3)'!$A$7:$O$80,15))</f>
        <v/>
      </c>
      <c r="D55" s="293" t="str">
        <f>IF($E55="","",VLOOKUP($E55,'1MD ELO (3)'!$A$7:$O$80,5))</f>
        <v/>
      </c>
      <c r="E55" s="48"/>
      <c r="F55" s="50" t="str">
        <f>UPPER(IF($E55="","",VLOOKUP($E55,'1MD ELO (3)'!$A$7:$O$80,2)))</f>
        <v/>
      </c>
      <c r="G55" s="50" t="str">
        <f>IF($E55="","",VLOOKUP($E55,'1MD ELO (3)'!$A$7:$O$80,3))</f>
        <v/>
      </c>
      <c r="H55" s="50"/>
      <c r="I55" s="50" t="str">
        <f>IF($E55="","",VLOOKUP($E55,'1MD ELO (3)'!$A$7:$O$80,4))</f>
        <v/>
      </c>
      <c r="J55" s="294"/>
      <c r="K55" s="295" t="str">
        <f>UPPER(IF(OR(J56="a",J56="as"),F55,IF(OR(J56="b",J56="bs"),F56,)))</f>
        <v/>
      </c>
      <c r="L55" s="296"/>
      <c r="M55" s="297"/>
      <c r="N55" s="297"/>
      <c r="O55" s="87" t="s">
        <v>173</v>
      </c>
      <c r="P55" s="314"/>
      <c r="Q55" s="300"/>
      <c r="R55" s="315"/>
      <c r="S55" s="56"/>
    </row>
    <row r="56" spans="1:19" s="5" customFormat="1" ht="9.6" customHeight="1">
      <c r="A56" s="298" t="s">
        <v>317</v>
      </c>
      <c r="B56" s="47" t="str">
        <f>IF($E56="","",VLOOKUP($E56,'1MD ELO (3)'!$A$7:$O$80,14))</f>
        <v/>
      </c>
      <c r="C56" s="47" t="str">
        <f>IF($E56="","",VLOOKUP($E56,'1MD ELO (3)'!$A$7:$O$80,15))</f>
        <v/>
      </c>
      <c r="D56" s="293" t="str">
        <f>IF($E56="","",VLOOKUP($E56,'1MD ELO (3)'!$A$7:$O$80,5))</f>
        <v/>
      </c>
      <c r="E56" s="48"/>
      <c r="F56" s="77" t="str">
        <f>UPPER(IF($E56="","",VLOOKUP($E56,'1MD ELO (3)'!$A$7:$O$80,2)))</f>
        <v/>
      </c>
      <c r="G56" s="77" t="str">
        <f>IF($E56="","",VLOOKUP($E56,'1MD ELO (3)'!$A$7:$O$80,3))</f>
        <v/>
      </c>
      <c r="H56" s="77"/>
      <c r="I56" s="77" t="str">
        <f>IF($E56="","",VLOOKUP($E56,'1MD ELO (3)'!$A$7:$O$80,4))</f>
        <v/>
      </c>
      <c r="J56" s="299"/>
      <c r="K56" s="300"/>
      <c r="L56" s="301"/>
      <c r="M56" s="295" t="str">
        <f>UPPER(IF(OR(L56="a",L56="as"),K55,IF(OR(L56="b",L56="bs"),K57,)))</f>
        <v/>
      </c>
      <c r="N56" s="296"/>
      <c r="O56" s="297"/>
      <c r="P56" s="297"/>
      <c r="Q56" s="297"/>
      <c r="R56" s="304"/>
      <c r="S56" s="56"/>
    </row>
    <row r="57" spans="1:19" s="5" customFormat="1" ht="9.6" customHeight="1">
      <c r="A57" s="302" t="s">
        <v>318</v>
      </c>
      <c r="B57" s="47" t="str">
        <f>IF($E57="","",VLOOKUP($E57,'1MD ELO (3)'!$A$7:$O$80,14))</f>
        <v/>
      </c>
      <c r="C57" s="47" t="str">
        <f>IF($E57="","",VLOOKUP($E57,'1MD ELO (3)'!$A$7:$O$80,15))</f>
        <v/>
      </c>
      <c r="D57" s="293" t="str">
        <f>IF($E57="","",VLOOKUP($E57,'1MD ELO (3)'!$A$7:$O$80,5))</f>
        <v/>
      </c>
      <c r="E57" s="48"/>
      <c r="F57" s="77" t="str">
        <f>UPPER(IF($E57="","",VLOOKUP($E57,'1MD ELO (3)'!$A$7:$O$80,2)))</f>
        <v/>
      </c>
      <c r="G57" s="77" t="str">
        <f>IF($E57="","",VLOOKUP($E57,'1MD ELO (3)'!$A$7:$O$80,3))</f>
        <v/>
      </c>
      <c r="H57" s="77"/>
      <c r="I57" s="77" t="str">
        <f>IF($E57="","",VLOOKUP($E57,'1MD ELO (3)'!$A$7:$O$80,4))</f>
        <v/>
      </c>
      <c r="J57" s="294"/>
      <c r="K57" s="295" t="str">
        <f>UPPER(IF(OR(J58="a",J58="as"),F57,IF(OR(J58="b",J58="bs"),F58,)))</f>
        <v/>
      </c>
      <c r="L57" s="303"/>
      <c r="M57" s="300"/>
      <c r="N57" s="304"/>
      <c r="O57" s="297"/>
      <c r="P57" s="297"/>
      <c r="Q57" s="719" t="str">
        <f>IF(Y3="","",CONCATENATE(AC1," pont"))</f>
        <v/>
      </c>
      <c r="R57" s="720"/>
      <c r="S57" s="56"/>
    </row>
    <row r="58" spans="1:19" s="5" customFormat="1" ht="9.6" customHeight="1">
      <c r="A58" s="302" t="s">
        <v>319</v>
      </c>
      <c r="B58" s="47" t="str">
        <f>IF($E58="","",VLOOKUP($E58,'1MD ELO (3)'!$A$7:$O$80,14))</f>
        <v/>
      </c>
      <c r="C58" s="47" t="str">
        <f>IF($E58="","",VLOOKUP($E58,'1MD ELO (3)'!$A$7:$O$80,15))</f>
        <v/>
      </c>
      <c r="D58" s="293" t="str">
        <f>IF($E58="","",VLOOKUP($E58,'1MD ELO (3)'!$A$7:$O$80,5))</f>
        <v/>
      </c>
      <c r="E58" s="48"/>
      <c r="F58" s="77" t="str">
        <f>UPPER(IF($E58="","",VLOOKUP($E58,'1MD ELO (3)'!$A$7:$O$80,2)))</f>
        <v/>
      </c>
      <c r="G58" s="77" t="str">
        <f>IF($E58="","",VLOOKUP($E58,'1MD ELO (3)'!$A$7:$O$80,3))</f>
        <v/>
      </c>
      <c r="H58" s="77"/>
      <c r="I58" s="77" t="str">
        <f>IF($E58="","",VLOOKUP($E58,'1MD ELO (3)'!$A$7:$O$80,4))</f>
        <v/>
      </c>
      <c r="J58" s="299"/>
      <c r="K58" s="300"/>
      <c r="L58" s="297"/>
      <c r="M58" s="87" t="s">
        <v>173</v>
      </c>
      <c r="N58" s="73"/>
      <c r="O58" s="295" t="str">
        <f>UPPER(IF(OR(N58="a",N58="as"),M56,IF(OR(N58="b",N58="bs"),M60,)))</f>
        <v/>
      </c>
      <c r="P58" s="296"/>
      <c r="Q58" s="297"/>
      <c r="R58" s="304"/>
      <c r="S58" s="56"/>
    </row>
    <row r="59" spans="1:19" s="5" customFormat="1" ht="9.6" customHeight="1">
      <c r="A59" s="302" t="s">
        <v>320</v>
      </c>
      <c r="B59" s="47" t="str">
        <f>IF($E59="","",VLOOKUP($E59,'1MD ELO (3)'!$A$7:$O$80,14))</f>
        <v/>
      </c>
      <c r="C59" s="47" t="str">
        <f>IF($E59="","",VLOOKUP($E59,'1MD ELO (3)'!$A$7:$O$80,15))</f>
        <v/>
      </c>
      <c r="D59" s="293" t="str">
        <f>IF($E59="","",VLOOKUP($E59,'1MD ELO (3)'!$A$7:$O$80,5))</f>
        <v/>
      </c>
      <c r="E59" s="48"/>
      <c r="F59" s="77" t="str">
        <f>UPPER(IF($E59="","",VLOOKUP($E59,'1MD ELO (3)'!$A$7:$O$80,2)))</f>
        <v/>
      </c>
      <c r="G59" s="77" t="str">
        <f>IF($E59="","",VLOOKUP($E59,'1MD ELO (3)'!$A$7:$O$80,3))</f>
        <v/>
      </c>
      <c r="H59" s="77"/>
      <c r="I59" s="77" t="str">
        <f>IF($E59="","",VLOOKUP($E59,'1MD ELO (3)'!$A$7:$O$80,4))</f>
        <v/>
      </c>
      <c r="J59" s="294"/>
      <c r="K59" s="295" t="str">
        <f>UPPER(IF(OR(J60="a",J60="as"),F59,IF(OR(J60="b",J60="bs"),F60,)))</f>
        <v/>
      </c>
      <c r="L59" s="296"/>
      <c r="M59" s="305"/>
      <c r="N59" s="306"/>
      <c r="O59" s="300"/>
      <c r="P59" s="304"/>
      <c r="Q59" s="297"/>
      <c r="R59" s="304"/>
      <c r="S59" s="56"/>
    </row>
    <row r="60" spans="1:19" s="5" customFormat="1" ht="9.6" customHeight="1">
      <c r="A60" s="302" t="s">
        <v>321</v>
      </c>
      <c r="B60" s="47" t="str">
        <f>IF($E60="","",VLOOKUP($E60,'1MD ELO (3)'!$A$7:$O$80,14))</f>
        <v/>
      </c>
      <c r="C60" s="47" t="str">
        <f>IF($E60="","",VLOOKUP($E60,'1MD ELO (3)'!$A$7:$O$80,15))</f>
        <v/>
      </c>
      <c r="D60" s="293" t="str">
        <f>IF($E60="","",VLOOKUP($E60,'1MD ELO (3)'!$A$7:$O$80,5))</f>
        <v/>
      </c>
      <c r="E60" s="48"/>
      <c r="F60" s="77" t="str">
        <f>UPPER(IF($E60="","",VLOOKUP($E60,'1MD ELO (3)'!$A$7:$O$80,2)))</f>
        <v/>
      </c>
      <c r="G60" s="77" t="str">
        <f>IF($E60="","",VLOOKUP($E60,'1MD ELO (3)'!$A$7:$O$80,3))</f>
        <v/>
      </c>
      <c r="H60" s="77"/>
      <c r="I60" s="77" t="str">
        <f>IF($E60="","",VLOOKUP($E60,'1MD ELO (3)'!$A$7:$O$80,4))</f>
        <v/>
      </c>
      <c r="J60" s="299"/>
      <c r="K60" s="300"/>
      <c r="L60" s="301"/>
      <c r="M60" s="295" t="str">
        <f>UPPER(IF(OR(L60="a",L60="as"),K59,IF(OR(L60="b",L60="bs"),K61,)))</f>
        <v/>
      </c>
      <c r="N60" s="307"/>
      <c r="O60" s="297"/>
      <c r="P60" s="304"/>
      <c r="Q60" s="297"/>
      <c r="R60" s="304"/>
      <c r="S60" s="56"/>
    </row>
    <row r="61" spans="1:19" s="5" customFormat="1" ht="9.6" customHeight="1">
      <c r="A61" s="298" t="s">
        <v>322</v>
      </c>
      <c r="B61" s="47" t="str">
        <f>IF($E61="","",VLOOKUP($E61,'1MD ELO (3)'!$A$7:$O$80,14))</f>
        <v/>
      </c>
      <c r="C61" s="47" t="str">
        <f>IF($E61="","",VLOOKUP($E61,'1MD ELO (3)'!$A$7:$O$80,15))</f>
        <v/>
      </c>
      <c r="D61" s="293" t="str">
        <f>IF($E61="","",VLOOKUP($E61,'1MD ELO (3)'!$A$7:$O$80,5))</f>
        <v/>
      </c>
      <c r="E61" s="48"/>
      <c r="F61" s="77" t="str">
        <f>UPPER(IF($E61="","",VLOOKUP($E61,'1MD ELO (3)'!$A$7:$O$80,2)))</f>
        <v/>
      </c>
      <c r="G61" s="77" t="str">
        <f>IF($E61="","",VLOOKUP($E61,'1MD ELO (3)'!$A$7:$O$80,3))</f>
        <v/>
      </c>
      <c r="H61" s="77"/>
      <c r="I61" s="77" t="str">
        <f>IF($E61="","",VLOOKUP($E61,'1MD ELO (3)'!$A$7:$O$80,4))</f>
        <v/>
      </c>
      <c r="J61" s="294"/>
      <c r="K61" s="295" t="str">
        <f>UPPER(IF(OR(J62="a",J62="as"),F61,IF(OR(J62="b",J62="bs"),F62,)))</f>
        <v/>
      </c>
      <c r="L61" s="308"/>
      <c r="M61" s="300"/>
      <c r="N61" s="297"/>
      <c r="O61" s="297"/>
      <c r="P61" s="304"/>
      <c r="Q61" s="297"/>
      <c r="R61" s="304"/>
      <c r="S61" s="56"/>
    </row>
    <row r="62" spans="1:19" s="5" customFormat="1" ht="9.6" customHeight="1">
      <c r="A62" s="309" t="s">
        <v>323</v>
      </c>
      <c r="B62" s="47" t="str">
        <f>IF($E62="","",VLOOKUP($E62,'1MD ELO (3)'!$A$7:$O$80,14))</f>
        <v/>
      </c>
      <c r="C62" s="47" t="str">
        <f>IF($E62="","",VLOOKUP($E62,'1MD ELO (3)'!$A$7:$O$80,15))</f>
        <v/>
      </c>
      <c r="D62" s="293" t="str">
        <f>IF($E62="","",VLOOKUP($E62,'1MD ELO (3)'!$A$7:$O$80,5))</f>
        <v/>
      </c>
      <c r="E62" s="48"/>
      <c r="F62" s="50" t="str">
        <f>UPPER(IF($E62="","",VLOOKUP($E62,'1MD ELO (3)'!$A$7:$O$80,2)))</f>
        <v/>
      </c>
      <c r="G62" s="50" t="str">
        <f>IF($E62="","",VLOOKUP($E62,'1MD ELO (3)'!$A$7:$O$80,3))</f>
        <v/>
      </c>
      <c r="H62" s="50"/>
      <c r="I62" s="50" t="str">
        <f>IF($E62="","",VLOOKUP($E62,'1MD ELO (3)'!$A$7:$O$80,4))</f>
        <v/>
      </c>
      <c r="J62" s="299"/>
      <c r="K62" s="300"/>
      <c r="L62" s="297"/>
      <c r="M62" s="297"/>
      <c r="N62" s="310"/>
      <c r="O62" s="87" t="s">
        <v>173</v>
      </c>
      <c r="P62" s="73"/>
      <c r="Q62" s="295" t="str">
        <f>UPPER(IF(OR(P62="a",P62="as"),O58,IF(OR(P62="b",P62="bs"),O66,)))</f>
        <v/>
      </c>
      <c r="R62" s="308"/>
      <c r="S62" s="56"/>
    </row>
    <row r="63" spans="1:19" s="5" customFormat="1" ht="9.6" customHeight="1">
      <c r="A63" s="292" t="s">
        <v>324</v>
      </c>
      <c r="B63" s="47" t="str">
        <f>IF($E63="","",VLOOKUP($E63,'1MD ELO (3)'!$A$7:$O$80,14))</f>
        <v/>
      </c>
      <c r="C63" s="47" t="str">
        <f>IF($E63="","",VLOOKUP($E63,'1MD ELO (3)'!$A$7:$O$80,15))</f>
        <v/>
      </c>
      <c r="D63" s="293" t="str">
        <f>IF($E63="","",VLOOKUP($E63,'1MD ELO (3)'!$A$7:$O$80,5))</f>
        <v/>
      </c>
      <c r="E63" s="48"/>
      <c r="F63" s="50" t="str">
        <f>UPPER(IF($E63="","",VLOOKUP($E63,'1MD ELO (3)'!$A$7:$O$80,2)))</f>
        <v/>
      </c>
      <c r="G63" s="50" t="str">
        <f>IF($E63="","",VLOOKUP($E63,'1MD ELO (3)'!$A$7:$O$80,3))</f>
        <v/>
      </c>
      <c r="H63" s="50"/>
      <c r="I63" s="50" t="str">
        <f>IF($E63="","",VLOOKUP($E63,'1MD ELO (3)'!$A$7:$O$80,4))</f>
        <v/>
      </c>
      <c r="J63" s="294"/>
      <c r="K63" s="295" t="str">
        <f>UPPER(IF(OR(J64="a",J64="as"),F63,IF(OR(J64="b",J64="bs"),F64,)))</f>
        <v/>
      </c>
      <c r="L63" s="296"/>
      <c r="M63" s="297"/>
      <c r="N63" s="297"/>
      <c r="O63" s="297"/>
      <c r="P63" s="304"/>
      <c r="Q63" s="300"/>
      <c r="R63" s="297"/>
      <c r="S63" s="56"/>
    </row>
    <row r="64" spans="1:19" s="5" customFormat="1" ht="9.6" customHeight="1">
      <c r="A64" s="298" t="s">
        <v>325</v>
      </c>
      <c r="B64" s="47" t="str">
        <f>IF($E64="","",VLOOKUP($E64,'1MD ELO (3)'!$A$7:$O$80,14))</f>
        <v/>
      </c>
      <c r="C64" s="47" t="str">
        <f>IF($E64="","",VLOOKUP($E64,'1MD ELO (3)'!$A$7:$O$80,15))</f>
        <v/>
      </c>
      <c r="D64" s="293" t="str">
        <f>IF($E64="","",VLOOKUP($E64,'1MD ELO (3)'!$A$7:$O$80,5))</f>
        <v/>
      </c>
      <c r="E64" s="48"/>
      <c r="F64" s="77" t="str">
        <f>UPPER(IF($E64="","",VLOOKUP($E64,'1MD ELO (3)'!$A$7:$O$80,2)))</f>
        <v/>
      </c>
      <c r="G64" s="77" t="str">
        <f>IF($E64="","",VLOOKUP($E64,'1MD ELO (3)'!$A$7:$O$80,3))</f>
        <v/>
      </c>
      <c r="H64" s="77"/>
      <c r="I64" s="77" t="str">
        <f>IF($E64="","",VLOOKUP($E64,'1MD ELO (3)'!$A$7:$O$80,4))</f>
        <v/>
      </c>
      <c r="J64" s="299"/>
      <c r="K64" s="300"/>
      <c r="L64" s="301"/>
      <c r="M64" s="295" t="str">
        <f>UPPER(IF(OR(L64="a",L64="as"),K63,IF(OR(L64="b",L64="bs"),K65,)))</f>
        <v/>
      </c>
      <c r="N64" s="296"/>
      <c r="O64" s="297"/>
      <c r="P64" s="304"/>
      <c r="Q64" s="297"/>
      <c r="R64" s="297"/>
      <c r="S64" s="56"/>
    </row>
    <row r="65" spans="1:19" s="5" customFormat="1" ht="9.6" customHeight="1">
      <c r="A65" s="302" t="s">
        <v>326</v>
      </c>
      <c r="B65" s="47" t="str">
        <f>IF($E65="","",VLOOKUP($E65,'1MD ELO (3)'!$A$7:$O$80,14))</f>
        <v/>
      </c>
      <c r="C65" s="47" t="str">
        <f>IF($E65="","",VLOOKUP($E65,'1MD ELO (3)'!$A$7:$O$80,15))</f>
        <v/>
      </c>
      <c r="D65" s="293" t="str">
        <f>IF($E65="","",VLOOKUP($E65,'1MD ELO (3)'!$A$7:$O$80,5))</f>
        <v/>
      </c>
      <c r="E65" s="48"/>
      <c r="F65" s="77" t="str">
        <f>UPPER(IF($E65="","",VLOOKUP($E65,'1MD ELO (3)'!$A$7:$O$80,2)))</f>
        <v/>
      </c>
      <c r="G65" s="77" t="str">
        <f>IF($E65="","",VLOOKUP($E65,'1MD ELO (3)'!$A$7:$O$80,3))</f>
        <v/>
      </c>
      <c r="H65" s="77"/>
      <c r="I65" s="77" t="str">
        <f>IF($E65="","",VLOOKUP($E65,'1MD ELO (3)'!$A$7:$O$80,4))</f>
        <v/>
      </c>
      <c r="J65" s="294"/>
      <c r="K65" s="295" t="str">
        <f>UPPER(IF(OR(J66="a",J66="as"),F65,IF(OR(J66="b",J66="bs"),F66,)))</f>
        <v/>
      </c>
      <c r="L65" s="303"/>
      <c r="M65" s="300"/>
      <c r="N65" s="304"/>
      <c r="O65" s="297"/>
      <c r="P65" s="304"/>
      <c r="Q65" s="297"/>
      <c r="R65" s="297"/>
      <c r="S65" s="56"/>
    </row>
    <row r="66" spans="1:19" s="5" customFormat="1" ht="9.6" customHeight="1">
      <c r="A66" s="302" t="s">
        <v>327</v>
      </c>
      <c r="B66" s="47" t="str">
        <f>IF($E66="","",VLOOKUP($E66,'1MD ELO (3)'!$A$7:$O$80,14))</f>
        <v/>
      </c>
      <c r="C66" s="47" t="str">
        <f>IF($E66="","",VLOOKUP($E66,'1MD ELO (3)'!$A$7:$O$80,15))</f>
        <v/>
      </c>
      <c r="D66" s="293" t="str">
        <f>IF($E66="","",VLOOKUP($E66,'1MD ELO (3)'!$A$7:$O$80,5))</f>
        <v/>
      </c>
      <c r="E66" s="48"/>
      <c r="F66" s="77" t="str">
        <f>UPPER(IF($E66="","",VLOOKUP($E66,'1MD ELO (3)'!$A$7:$O$80,2)))</f>
        <v/>
      </c>
      <c r="G66" s="77" t="str">
        <f>IF($E66="","",VLOOKUP($E66,'1MD ELO (3)'!$A$7:$O$80,3))</f>
        <v/>
      </c>
      <c r="H66" s="77"/>
      <c r="I66" s="77" t="str">
        <f>IF($E66="","",VLOOKUP($E66,'1MD ELO (3)'!$A$7:$O$80,4))</f>
        <v/>
      </c>
      <c r="J66" s="299"/>
      <c r="K66" s="300"/>
      <c r="L66" s="297"/>
      <c r="M66" s="87" t="s">
        <v>173</v>
      </c>
      <c r="N66" s="73"/>
      <c r="O66" s="295" t="str">
        <f>UPPER(IF(OR(N66="a",N66="as"),M64,IF(OR(N66="b",N66="bs"),M68,)))</f>
        <v/>
      </c>
      <c r="P66" s="308"/>
      <c r="Q66" s="297"/>
      <c r="R66" s="297"/>
      <c r="S66" s="56"/>
    </row>
    <row r="67" spans="1:19" s="5" customFormat="1" ht="9.6" customHeight="1">
      <c r="A67" s="302" t="s">
        <v>328</v>
      </c>
      <c r="B67" s="47" t="str">
        <f>IF($E67="","",VLOOKUP($E67,'1MD ELO (3)'!$A$7:$O$80,14))</f>
        <v/>
      </c>
      <c r="C67" s="47" t="str">
        <f>IF($E67="","",VLOOKUP($E67,'1MD ELO (3)'!$A$7:$O$80,15))</f>
        <v/>
      </c>
      <c r="D67" s="293" t="str">
        <f>IF($E67="","",VLOOKUP($E67,'1MD ELO (3)'!$A$7:$O$80,5))</f>
        <v/>
      </c>
      <c r="E67" s="48"/>
      <c r="F67" s="77" t="str">
        <f>UPPER(IF($E67="","",VLOOKUP($E67,'1MD ELO (3)'!$A$7:$O$80,2)))</f>
        <v/>
      </c>
      <c r="G67" s="77" t="str">
        <f>IF($E67="","",VLOOKUP($E67,'1MD ELO (3)'!$A$7:$O$80,3))</f>
        <v/>
      </c>
      <c r="H67" s="77"/>
      <c r="I67" s="77" t="str">
        <f>IF($E67="","",VLOOKUP($E67,'1MD ELO (3)'!$A$7:$O$80,4))</f>
        <v/>
      </c>
      <c r="J67" s="294"/>
      <c r="K67" s="295" t="str">
        <f>UPPER(IF(OR(J68="a",J68="as"),F67,IF(OR(J68="b",J68="bs"),F68,)))</f>
        <v/>
      </c>
      <c r="L67" s="296"/>
      <c r="M67" s="305"/>
      <c r="N67" s="306"/>
      <c r="O67" s="300"/>
      <c r="P67" s="297"/>
      <c r="Q67" s="297"/>
      <c r="R67" s="297"/>
      <c r="S67" s="56"/>
    </row>
    <row r="68" spans="1:19" s="5" customFormat="1" ht="9.6" customHeight="1">
      <c r="A68" s="302" t="s">
        <v>329</v>
      </c>
      <c r="B68" s="47" t="str">
        <f>IF($E68="","",VLOOKUP($E68,'1MD ELO (3)'!$A$7:$O$80,14))</f>
        <v/>
      </c>
      <c r="C68" s="47" t="str">
        <f>IF($E68="","",VLOOKUP($E68,'1MD ELO (3)'!$A$7:$O$80,15))</f>
        <v/>
      </c>
      <c r="D68" s="293" t="str">
        <f>IF($E68="","",VLOOKUP($E68,'1MD ELO (3)'!$A$7:$O$80,5))</f>
        <v/>
      </c>
      <c r="E68" s="48"/>
      <c r="F68" s="77" t="str">
        <f>UPPER(IF($E68="","",VLOOKUP($E68,'1MD ELO (3)'!$A$7:$O$80,2)))</f>
        <v/>
      </c>
      <c r="G68" s="77" t="str">
        <f>IF($E68="","",VLOOKUP($E68,'1MD ELO (3)'!$A$7:$O$80,3))</f>
        <v/>
      </c>
      <c r="H68" s="77"/>
      <c r="I68" s="77" t="str">
        <f>IF($E68="","",VLOOKUP($E68,'1MD ELO (3)'!$A$7:$O$80,4))</f>
        <v/>
      </c>
      <c r="J68" s="299"/>
      <c r="K68" s="300"/>
      <c r="L68" s="301"/>
      <c r="M68" s="295" t="str">
        <f>UPPER(IF(OR(L68="a",L68="as"),K67,IF(OR(L68="b",L68="bs"),K69,)))</f>
        <v/>
      </c>
      <c r="N68" s="307"/>
      <c r="O68" s="297"/>
      <c r="P68" s="297"/>
      <c r="Q68" s="297"/>
      <c r="R68" s="297"/>
      <c r="S68" s="56"/>
    </row>
    <row r="69" spans="1:19" s="5" customFormat="1" ht="9.6" customHeight="1">
      <c r="A69" s="298" t="s">
        <v>330</v>
      </c>
      <c r="B69" s="47" t="str">
        <f>IF($E69="","",VLOOKUP($E69,'1MD ELO (3)'!$A$7:$O$80,14))</f>
        <v/>
      </c>
      <c r="C69" s="47" t="str">
        <f>IF($E69="","",VLOOKUP($E69,'1MD ELO (3)'!$A$7:$O$80,15))</f>
        <v/>
      </c>
      <c r="D69" s="293" t="str">
        <f>IF($E69="","",VLOOKUP($E69,'1MD ELO (3)'!$A$7:$O$80,5))</f>
        <v/>
      </c>
      <c r="E69" s="48"/>
      <c r="F69" s="77" t="str">
        <f>UPPER(IF($E69="","",VLOOKUP($E69,'1MD ELO (3)'!$A$7:$O$80,2)))</f>
        <v/>
      </c>
      <c r="G69" s="77" t="str">
        <f>IF($E69="","",VLOOKUP($E69,'1MD ELO (3)'!$A$7:$O$80,3))</f>
        <v/>
      </c>
      <c r="H69" s="77"/>
      <c r="I69" s="77" t="str">
        <f>IF($E69="","",VLOOKUP($E69,'1MD ELO (3)'!$A$7:$O$80,4))</f>
        <v/>
      </c>
      <c r="J69" s="294"/>
      <c r="K69" s="295" t="str">
        <f>UPPER(IF(OR(J70="a",J70="as"),F69,IF(OR(J70="b",J70="bs"),F70,)))</f>
        <v/>
      </c>
      <c r="L69" s="308"/>
      <c r="M69" s="300"/>
      <c r="N69" s="297"/>
      <c r="O69" s="297"/>
      <c r="P69" s="297"/>
      <c r="Q69" s="297"/>
      <c r="R69" s="297"/>
      <c r="S69" s="56"/>
    </row>
    <row r="70" spans="1:19" s="5" customFormat="1" ht="9.6" customHeight="1">
      <c r="A70" s="309" t="s">
        <v>331</v>
      </c>
      <c r="B70" s="47" t="str">
        <f>IF($E70="","",VLOOKUP($E70,'1MD ELO (3)'!$A$7:$O$80,14))</f>
        <v/>
      </c>
      <c r="C70" s="47" t="str">
        <f>IF($E70="","",VLOOKUP($E70,'1MD ELO (3)'!$A$7:$O$80,15))</f>
        <v/>
      </c>
      <c r="D70" s="293" t="str">
        <f>IF($E70="","",VLOOKUP($E70,'1MD ELO (3)'!$A$7:$O$80,5))</f>
        <v/>
      </c>
      <c r="E70" s="48"/>
      <c r="F70" s="50" t="str">
        <f>UPPER(IF($E70="","",VLOOKUP($E70,'1MD ELO (3)'!$A$7:$O$80,2)))</f>
        <v/>
      </c>
      <c r="G70" s="50" t="str">
        <f>IF($E70="","",VLOOKUP($E70,'1MD ELO (3)'!$A$7:$O$80,3))</f>
        <v/>
      </c>
      <c r="H70" s="50"/>
      <c r="I70" s="50" t="str">
        <f>IF($E70="","",VLOOKUP($E70,'1MD ELO (3)'!$A$7:$O$80,4))</f>
        <v/>
      </c>
      <c r="J70" s="299"/>
      <c r="K70" s="300"/>
      <c r="L70" s="297"/>
      <c r="M70" s="297"/>
      <c r="N70" s="310"/>
      <c r="O70" s="297"/>
      <c r="P70" s="297"/>
      <c r="Q70" s="297"/>
      <c r="R70" s="297"/>
      <c r="S70" s="56"/>
    </row>
    <row r="71" spans="1:19" s="5" customFormat="1" ht="6" customHeight="1">
      <c r="A71" s="324"/>
      <c r="B71" s="325"/>
      <c r="C71" s="325"/>
      <c r="D71" s="325"/>
      <c r="E71" s="326"/>
      <c r="F71" s="327"/>
      <c r="G71" s="327"/>
      <c r="H71" s="328"/>
      <c r="I71" s="327"/>
      <c r="J71" s="329"/>
      <c r="K71" s="297"/>
      <c r="L71" s="297"/>
      <c r="M71" s="297"/>
      <c r="N71" s="310"/>
      <c r="O71" s="297"/>
      <c r="P71" s="297"/>
      <c r="Q71" s="297"/>
      <c r="R71" s="297"/>
      <c r="S71" s="56"/>
    </row>
    <row r="72" spans="1:19" s="6" customFormat="1" ht="10.5" customHeight="1">
      <c r="A72" s="125" t="s">
        <v>112</v>
      </c>
      <c r="B72" s="126"/>
      <c r="C72" s="126"/>
      <c r="D72" s="330"/>
      <c r="E72" s="331" t="s">
        <v>140</v>
      </c>
      <c r="F72" s="129" t="s">
        <v>141</v>
      </c>
      <c r="G72" s="331" t="s">
        <v>140</v>
      </c>
      <c r="H72" s="332" t="s">
        <v>141</v>
      </c>
      <c r="I72" s="333"/>
      <c r="J72" s="331" t="s">
        <v>140</v>
      </c>
      <c r="K72" s="129" t="s">
        <v>142</v>
      </c>
      <c r="L72" s="131"/>
      <c r="M72" s="129" t="s">
        <v>143</v>
      </c>
      <c r="N72" s="132"/>
      <c r="O72" s="133" t="s">
        <v>144</v>
      </c>
      <c r="P72" s="133"/>
      <c r="Q72" s="134"/>
      <c r="R72" s="135"/>
    </row>
    <row r="73" spans="1:19" s="6" customFormat="1" ht="9" customHeight="1">
      <c r="A73" s="334" t="s">
        <v>145</v>
      </c>
      <c r="B73" s="335"/>
      <c r="C73" s="336"/>
      <c r="D73" s="337"/>
      <c r="E73" s="139">
        <v>1</v>
      </c>
      <c r="F73" s="338" t="str">
        <f>IF(E73&gt;$R$80,,UPPER(VLOOKUP(E73,'1MD ELO (3)'!$A$7:$Q$134,2)))</f>
        <v/>
      </c>
      <c r="G73" s="139">
        <v>9</v>
      </c>
      <c r="H73" s="140" t="str">
        <f>IF(G73&gt;$R$80,,UPPER(VLOOKUP(G73,'1MD ELO (3)'!$A$7:$Q$134,2)))</f>
        <v/>
      </c>
      <c r="I73" s="339"/>
      <c r="J73" s="340" t="s">
        <v>146</v>
      </c>
      <c r="K73" s="137"/>
      <c r="L73" s="144"/>
      <c r="M73" s="137"/>
      <c r="N73" s="145"/>
      <c r="O73" s="146" t="s">
        <v>147</v>
      </c>
      <c r="P73" s="147"/>
      <c r="Q73" s="147"/>
      <c r="R73" s="148"/>
    </row>
    <row r="74" spans="1:19" s="6" customFormat="1" ht="9" customHeight="1">
      <c r="A74" s="149" t="s">
        <v>148</v>
      </c>
      <c r="B74" s="150"/>
      <c r="C74" s="341"/>
      <c r="D74" s="151"/>
      <c r="E74" s="139">
        <v>2</v>
      </c>
      <c r="F74" s="338" t="str">
        <f>IF(E74&gt;$R$80,,UPPER(VLOOKUP(E74,'1MD ELO (3)'!$A$7:$Q$134,2)))</f>
        <v/>
      </c>
      <c r="G74" s="139">
        <v>10</v>
      </c>
      <c r="H74" s="140" t="str">
        <f>IF(G74&gt;$R$80,,UPPER(VLOOKUP(G74,'1MD ELO (3)'!$A$7:$Q$134,2)))</f>
        <v/>
      </c>
      <c r="I74" s="339"/>
      <c r="J74" s="340" t="s">
        <v>149</v>
      </c>
      <c r="K74" s="137"/>
      <c r="L74" s="144"/>
      <c r="M74" s="137"/>
      <c r="N74" s="145"/>
      <c r="O74" s="342"/>
      <c r="P74" s="152"/>
      <c r="Q74" s="150"/>
      <c r="R74" s="153"/>
    </row>
    <row r="75" spans="1:19" s="6" customFormat="1" ht="9" customHeight="1">
      <c r="A75" s="154"/>
      <c r="B75" s="155"/>
      <c r="C75" s="343"/>
      <c r="D75" s="156"/>
      <c r="E75" s="139">
        <v>3</v>
      </c>
      <c r="F75" s="338" t="str">
        <f>IF(E75&gt;$R$80,,UPPER(VLOOKUP(E75,'1MD ELO (3)'!$A$7:$Q$134,2)))</f>
        <v/>
      </c>
      <c r="G75" s="139">
        <v>11</v>
      </c>
      <c r="H75" s="140" t="str">
        <f>IF(G75&gt;$R$80,,UPPER(VLOOKUP(G75,'1MD ELO (3)'!$A$7:$Q$134,2)))</f>
        <v/>
      </c>
      <c r="I75" s="339"/>
      <c r="J75" s="340" t="s">
        <v>150</v>
      </c>
      <c r="K75" s="137"/>
      <c r="L75" s="144"/>
      <c r="M75" s="137"/>
      <c r="N75" s="145"/>
      <c r="O75" s="146" t="s">
        <v>151</v>
      </c>
      <c r="P75" s="147"/>
      <c r="Q75" s="147"/>
      <c r="R75" s="148"/>
    </row>
    <row r="76" spans="1:19" s="6" customFormat="1" ht="9" customHeight="1">
      <c r="A76" s="157"/>
      <c r="B76" s="158"/>
      <c r="C76" s="158"/>
      <c r="D76" s="159"/>
      <c r="E76" s="139">
        <v>4</v>
      </c>
      <c r="F76" s="338" t="str">
        <f>IF(E76&gt;$R$80,,UPPER(VLOOKUP(E76,'1MD ELO (3)'!$A$7:$Q$134,2)))</f>
        <v/>
      </c>
      <c r="G76" s="139">
        <v>12</v>
      </c>
      <c r="H76" s="140" t="str">
        <f>IF(G76&gt;$R$80,,UPPER(VLOOKUP(G76,'1MD ELO (3)'!$A$7:$Q$134,2)))</f>
        <v/>
      </c>
      <c r="I76" s="339"/>
      <c r="J76" s="340" t="s">
        <v>152</v>
      </c>
      <c r="K76" s="137"/>
      <c r="L76" s="144"/>
      <c r="M76" s="137"/>
      <c r="N76" s="145"/>
      <c r="O76" s="137"/>
      <c r="P76" s="144"/>
      <c r="Q76" s="137"/>
      <c r="R76" s="145"/>
    </row>
    <row r="77" spans="1:19" s="6" customFormat="1" ht="9" customHeight="1">
      <c r="A77" s="160"/>
      <c r="B77" s="161"/>
      <c r="C77" s="161"/>
      <c r="D77" s="344"/>
      <c r="E77" s="139">
        <v>5</v>
      </c>
      <c r="F77" s="338" t="str">
        <f>IF(E77&gt;$R$80,,UPPER(VLOOKUP(E77,'1MD ELO (3)'!$A$7:$Q$134,2)))</f>
        <v/>
      </c>
      <c r="G77" s="139">
        <v>13</v>
      </c>
      <c r="H77" s="140" t="str">
        <f>IF(G77&gt;$R$80,,UPPER(VLOOKUP(G77,'1MD ELO (3)'!$A$7:$Q$134,2)))</f>
        <v/>
      </c>
      <c r="I77" s="339"/>
      <c r="J77" s="340" t="s">
        <v>153</v>
      </c>
      <c r="K77" s="137"/>
      <c r="L77" s="144"/>
      <c r="M77" s="137"/>
      <c r="N77" s="145"/>
      <c r="O77" s="150"/>
      <c r="P77" s="152"/>
      <c r="Q77" s="150"/>
      <c r="R77" s="153"/>
    </row>
    <row r="78" spans="1:19" s="6" customFormat="1" ht="9" customHeight="1">
      <c r="A78" s="163"/>
      <c r="B78" s="164"/>
      <c r="C78" s="158"/>
      <c r="D78" s="159"/>
      <c r="E78" s="139">
        <v>6</v>
      </c>
      <c r="F78" s="338" t="str">
        <f>IF(E78&gt;$R$80,,UPPER(VLOOKUP(E78,'1MD ELO (3)'!$A$7:$Q$134,2)))</f>
        <v/>
      </c>
      <c r="G78" s="139">
        <v>14</v>
      </c>
      <c r="H78" s="140" t="str">
        <f>IF(G78&gt;$R$80,,UPPER(VLOOKUP(G78,'1MD ELO (3)'!$A$7:$Q$134,2)))</f>
        <v/>
      </c>
      <c r="I78" s="339"/>
      <c r="J78" s="340" t="s">
        <v>154</v>
      </c>
      <c r="K78" s="137"/>
      <c r="L78" s="144"/>
      <c r="M78" s="137"/>
      <c r="N78" s="145"/>
      <c r="O78" s="146" t="s">
        <v>155</v>
      </c>
      <c r="P78" s="147"/>
      <c r="Q78" s="147"/>
      <c r="R78" s="148"/>
    </row>
    <row r="79" spans="1:19" s="6" customFormat="1" ht="9" customHeight="1">
      <c r="A79" s="163"/>
      <c r="B79" s="164"/>
      <c r="C79" s="36"/>
      <c r="D79" s="165"/>
      <c r="E79" s="139">
        <v>7</v>
      </c>
      <c r="F79" s="338" t="str">
        <f>IF(E79&gt;$R$80,,UPPER(VLOOKUP(E79,'1MD ELO (3)'!$A$7:$Q$134,2)))</f>
        <v/>
      </c>
      <c r="G79" s="139">
        <v>15</v>
      </c>
      <c r="H79" s="140" t="str">
        <f>IF(G79&gt;$R$80,,UPPER(VLOOKUP(G79,'1MD ELO (3)'!$A$7:$Q$134,2)))</f>
        <v/>
      </c>
      <c r="I79" s="339"/>
      <c r="J79" s="340" t="s">
        <v>156</v>
      </c>
      <c r="K79" s="137"/>
      <c r="L79" s="144"/>
      <c r="M79" s="137"/>
      <c r="N79" s="145"/>
      <c r="O79" s="137"/>
      <c r="P79" s="144"/>
      <c r="Q79" s="137"/>
      <c r="R79" s="145"/>
    </row>
    <row r="80" spans="1:19" s="6" customFormat="1" ht="9" customHeight="1">
      <c r="A80" s="166"/>
      <c r="B80" s="167"/>
      <c r="C80" s="200"/>
      <c r="D80" s="168"/>
      <c r="E80" s="169">
        <v>8</v>
      </c>
      <c r="F80" s="345" t="str">
        <f>IF(E80&gt;$R$80,,UPPER(VLOOKUP(E80,'1MD ELO (3)'!$A$7:$Q$134,2)))</f>
        <v/>
      </c>
      <c r="G80" s="169">
        <v>16</v>
      </c>
      <c r="H80" s="171" t="str">
        <f>IF(G80&gt;$R$80,,UPPER(VLOOKUP(G80,'1MD ELO (3)'!$A$7:$Q$134,2)))</f>
        <v/>
      </c>
      <c r="I80" s="346"/>
      <c r="J80" s="347" t="s">
        <v>157</v>
      </c>
      <c r="K80" s="150"/>
      <c r="L80" s="152"/>
      <c r="M80" s="150"/>
      <c r="N80" s="153"/>
      <c r="O80" s="150">
        <f>R4</f>
        <v>0</v>
      </c>
      <c r="P80" s="152"/>
      <c r="Q80" s="150"/>
      <c r="R80" s="348">
        <f>MIN(16,'1MD ELO (3)'!Q5)</f>
        <v>16</v>
      </c>
    </row>
    <row r="81" ht="15.75" customHeight="1"/>
    <row r="82" ht="9" customHeight="1"/>
  </sheetData>
  <mergeCells count="4">
    <mergeCell ref="A4:C4"/>
    <mergeCell ref="Q25:R25"/>
    <mergeCell ref="Q41:R41"/>
    <mergeCell ref="Q57:R57"/>
  </mergeCells>
  <conditionalFormatting sqref="E7:E70">
    <cfRule type="expression" dxfId="143" priority="5" stopIfTrue="1">
      <formula>$E7&lt;17</formula>
    </cfRule>
  </conditionalFormatting>
  <conditionalFormatting sqref="H7:H70">
    <cfRule type="expression" dxfId="142" priority="15" stopIfTrue="1">
      <formula>AND($E7&lt;9,$C7&gt;0)</formula>
    </cfRule>
  </conditionalFormatting>
  <conditionalFormatting sqref="O37">
    <cfRule type="expression" dxfId="141" priority="3" stopIfTrue="1">
      <formula>P23="as"</formula>
    </cfRule>
    <cfRule type="expression" dxfId="140" priority="4" stopIfTrue="1">
      <formula>P23="bs"</formula>
    </cfRule>
  </conditionalFormatting>
  <conditionalFormatting sqref="O39">
    <cfRule type="expression" dxfId="139" priority="1" stopIfTrue="1">
      <formula>P55="as"</formula>
    </cfRule>
    <cfRule type="expression" dxfId="138" priority="2" stopIfTrue="1">
      <formula>P55="bs"</formula>
    </cfRule>
  </conditionalFormatting>
  <dataValidations count="1">
    <dataValidation type="list" allowBlank="1" showInputMessage="1" sqref="M10 O14 M18 O23 M26 O30 M34 O38 M42 O46 M50 O55 M58 O62 M66" xr:uid="{00000000-0002-0000-3800-000000000000}">
      <formula1>$U$7:$U$16</formula1>
    </dataValidation>
  </dataValidations>
  <printOptions horizontalCentered="1"/>
  <pageMargins left="0.35" right="0.35" top="0.35" bottom="0.35" header="0" footer="0"/>
  <pageSetup paperSize="9" orientation="portrait" horizontalDpi="360" verticalDpi="300"/>
  <headerFooter alignWithMargins="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92225" r:id="rId3" name="Button 1">
              <controlPr defaultSize="0" print="0" autoPict="0" macro="[0]!Jun_Show_CU">
                <anchor moveWithCells="1" sizeWithCells="1">
                  <from>
                    <xdr:col>12</xdr:col>
                    <xdr:colOff>441960</xdr:colOff>
                    <xdr:row>0</xdr:row>
                    <xdr:rowOff>7620</xdr:rowOff>
                  </from>
                  <to>
                    <xdr:col>14</xdr:col>
                    <xdr:colOff>312420</xdr:colOff>
                    <xdr:row>0</xdr:row>
                    <xdr:rowOff>137160</xdr:rowOff>
                  </to>
                </anchor>
              </controlPr>
            </control>
          </mc:Choice>
        </mc:AlternateContent>
        <mc:AlternateContent xmlns:mc="http://schemas.openxmlformats.org/markup-compatibility/2006">
          <mc:Choice Requires="x14">
            <control shapeId="692226" r:id="rId4" name="Button 2">
              <controlPr defaultSize="0" print="0" autoPict="0" macro="[0]!Jun_Hide_CU">
                <anchor moveWithCells="1" sizeWithCells="1">
                  <from>
                    <xdr:col>12</xdr:col>
                    <xdr:colOff>426720</xdr:colOff>
                    <xdr:row>0</xdr:row>
                    <xdr:rowOff>144780</xdr:rowOff>
                  </from>
                  <to>
                    <xdr:col>14</xdr:col>
                    <xdr:colOff>312420</xdr:colOff>
                    <xdr:row>1</xdr:row>
                    <xdr:rowOff>45720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9">
    <tabColor indexed="42"/>
  </sheetPr>
  <dimension ref="A1:P87"/>
  <sheetViews>
    <sheetView showGridLines="0" showZeros="0" zoomScale="86" zoomScaleNormal="86" workbookViewId="0">
      <pane ySplit="7" topLeftCell="A8" activePane="bottomLeft" state="frozen"/>
      <selection pane="bottomLeft" activeCell="D27" sqref="D27"/>
    </sheetView>
  </sheetViews>
  <sheetFormatPr defaultColWidth="9" defaultRowHeight="13.2"/>
  <cols>
    <col min="1" max="1" width="4.33203125" customWidth="1"/>
    <col min="2" max="2" width="11.6640625" customWidth="1"/>
    <col min="3" max="3" width="13" customWidth="1"/>
    <col min="4" max="4" width="12.109375" style="205" customWidth="1"/>
    <col min="5" max="5" width="12.44140625" style="205" customWidth="1"/>
    <col min="6" max="6" width="5.88671875" style="205" customWidth="1"/>
    <col min="7" max="7" width="2.6640625" style="205" customWidth="1"/>
    <col min="8" max="8" width="12.6640625" style="206" customWidth="1"/>
    <col min="9" max="9" width="11.33203125" style="205" customWidth="1"/>
    <col min="10" max="10" width="12.109375" style="205" customWidth="1"/>
    <col min="11" max="11" width="10.5546875" style="205" customWidth="1"/>
    <col min="12" max="12" width="5.88671875" style="205" customWidth="1"/>
    <col min="13" max="13" width="11.33203125" style="205" customWidth="1"/>
    <col min="14" max="16" width="5.88671875" style="205" customWidth="1"/>
  </cols>
  <sheetData>
    <row r="1" spans="1:16" ht="24.6">
      <c r="A1" s="9" t="str">
        <f>Altalanos!$A$6</f>
        <v>Bács-Kiskun megyei Tenisz Diákolimpia</v>
      </c>
      <c r="B1" s="9"/>
      <c r="C1" s="9"/>
      <c r="D1" s="207"/>
      <c r="E1" s="207"/>
      <c r="F1" s="208"/>
      <c r="G1" s="208"/>
      <c r="H1" s="209" t="s">
        <v>332</v>
      </c>
      <c r="I1" s="207"/>
      <c r="J1" s="210"/>
      <c r="K1" s="210"/>
      <c r="L1" s="210"/>
      <c r="M1" s="210"/>
      <c r="N1" s="210"/>
      <c r="O1" s="211"/>
      <c r="P1" s="212"/>
    </row>
    <row r="2" spans="1:16">
      <c r="A2" s="17">
        <f>Altalanos!$A$8</f>
        <v>0</v>
      </c>
      <c r="B2" s="17" t="s">
        <v>99</v>
      </c>
      <c r="C2" s="19">
        <f>Altalanos!$C$8</f>
        <v>0</v>
      </c>
      <c r="D2" s="213"/>
      <c r="E2" s="213"/>
      <c r="F2" s="213"/>
      <c r="G2" s="213"/>
      <c r="H2" s="209" t="s">
        <v>333</v>
      </c>
      <c r="I2" s="214"/>
      <c r="J2" s="214"/>
      <c r="K2" s="214"/>
      <c r="L2" s="214"/>
      <c r="M2" s="214"/>
      <c r="N2" s="214"/>
      <c r="O2" s="215"/>
      <c r="P2" s="216"/>
    </row>
    <row r="3" spans="1:16" s="5" customFormat="1">
      <c r="A3" s="217" t="s">
        <v>334</v>
      </c>
      <c r="B3" s="218"/>
      <c r="C3" s="219"/>
      <c r="D3" s="220"/>
      <c r="E3" s="221"/>
      <c r="F3" s="222"/>
      <c r="G3" s="222"/>
      <c r="H3" s="223"/>
      <c r="I3" s="222"/>
      <c r="J3" s="224"/>
      <c r="K3" s="224"/>
      <c r="L3" s="224"/>
      <c r="M3" s="225" t="s">
        <v>155</v>
      </c>
      <c r="N3" s="226"/>
      <c r="O3" s="226"/>
      <c r="P3" s="227"/>
    </row>
    <row r="4" spans="1:16" s="5" customFormat="1">
      <c r="A4" s="23" t="s">
        <v>101</v>
      </c>
      <c r="B4" s="23"/>
      <c r="C4" s="228" t="s">
        <v>11</v>
      </c>
      <c r="D4" s="228"/>
      <c r="E4" s="228"/>
      <c r="F4" s="228"/>
      <c r="G4" s="228"/>
      <c r="H4" s="228" t="s">
        <v>102</v>
      </c>
      <c r="I4" s="23"/>
      <c r="J4" s="229"/>
      <c r="K4" s="229"/>
      <c r="L4" s="229" t="s">
        <v>103</v>
      </c>
      <c r="M4" s="230"/>
      <c r="N4" s="231"/>
      <c r="O4" s="231"/>
      <c r="P4" s="232"/>
    </row>
    <row r="5" spans="1:16" s="5" customFormat="1">
      <c r="A5" s="710" t="str">
        <f>Altalanos!$A$10</f>
        <v>2026.05.12</v>
      </c>
      <c r="B5" s="710"/>
      <c r="C5" s="29" t="str">
        <f>Altalanos!$C$10</f>
        <v>Baja</v>
      </c>
      <c r="D5" s="233"/>
      <c r="E5" s="233"/>
      <c r="F5" s="233"/>
      <c r="G5" s="233"/>
      <c r="H5" s="32"/>
      <c r="I5" s="34"/>
      <c r="J5" s="35"/>
      <c r="K5" s="35"/>
      <c r="L5" s="35">
        <f>Altalanos!$E$10</f>
        <v>0</v>
      </c>
      <c r="M5" s="234"/>
      <c r="N5" s="34"/>
      <c r="O5" s="34"/>
      <c r="P5" s="235">
        <f>COUNTA(P8:P87)</f>
        <v>0</v>
      </c>
    </row>
    <row r="6" spans="1:16" s="16" customFormat="1" ht="12" customHeight="1">
      <c r="A6" s="236"/>
      <c r="B6" s="721" t="s">
        <v>335</v>
      </c>
      <c r="C6" s="722"/>
      <c r="D6" s="722"/>
      <c r="E6" s="722"/>
      <c r="F6" s="722"/>
      <c r="G6" s="237"/>
      <c r="H6" s="723" t="s">
        <v>336</v>
      </c>
      <c r="I6" s="722"/>
      <c r="J6" s="722"/>
      <c r="K6" s="722"/>
      <c r="L6" s="724"/>
      <c r="M6" s="723" t="s">
        <v>337</v>
      </c>
      <c r="N6" s="722"/>
      <c r="O6" s="722"/>
      <c r="P6" s="724"/>
    </row>
    <row r="7" spans="1:16" ht="47.25" customHeight="1">
      <c r="A7" s="238" t="s">
        <v>338</v>
      </c>
      <c r="B7" s="239" t="s">
        <v>167</v>
      </c>
      <c r="C7" s="239" t="s">
        <v>114</v>
      </c>
      <c r="D7" s="239" t="s">
        <v>115</v>
      </c>
      <c r="E7" s="239" t="s">
        <v>339</v>
      </c>
      <c r="F7" s="240" t="s">
        <v>340</v>
      </c>
      <c r="G7" s="241" t="s">
        <v>341</v>
      </c>
      <c r="H7" s="238" t="s">
        <v>167</v>
      </c>
      <c r="I7" s="239" t="s">
        <v>114</v>
      </c>
      <c r="J7" s="239" t="s">
        <v>115</v>
      </c>
      <c r="K7" s="239" t="s">
        <v>339</v>
      </c>
      <c r="L7" s="242" t="s">
        <v>342</v>
      </c>
      <c r="M7" s="238" t="s">
        <v>341</v>
      </c>
      <c r="N7" s="243" t="s">
        <v>343</v>
      </c>
      <c r="O7" s="239" t="s">
        <v>344</v>
      </c>
      <c r="P7" s="242" t="s">
        <v>345</v>
      </c>
    </row>
    <row r="8" spans="1:16" s="203" customFormat="1" ht="18.899999999999999" customHeight="1">
      <c r="A8" s="244">
        <v>1</v>
      </c>
      <c r="B8" s="245"/>
      <c r="C8" s="246"/>
      <c r="D8" s="247"/>
      <c r="E8" s="247"/>
      <c r="F8" s="248"/>
      <c r="G8" s="249"/>
      <c r="H8" s="250"/>
      <c r="I8" s="251"/>
      <c r="J8" s="247"/>
      <c r="K8" s="247"/>
      <c r="L8" s="252"/>
      <c r="M8" s="247"/>
      <c r="N8" s="252"/>
      <c r="O8" s="253">
        <f t="shared" ref="O8:O26" si="0">SUM(F8,L8)</f>
        <v>0</v>
      </c>
      <c r="P8" s="252"/>
    </row>
    <row r="9" spans="1:16" s="203" customFormat="1" ht="18.899999999999999" customHeight="1">
      <c r="A9" s="254">
        <v>2</v>
      </c>
      <c r="B9" s="245"/>
      <c r="C9" s="246"/>
      <c r="D9" s="247"/>
      <c r="E9" s="247"/>
      <c r="F9" s="248"/>
      <c r="G9" s="249"/>
      <c r="H9" s="250"/>
      <c r="I9" s="251"/>
      <c r="J9" s="247"/>
      <c r="K9" s="247"/>
      <c r="L9" s="248"/>
      <c r="M9" s="247"/>
      <c r="N9" s="252"/>
      <c r="O9" s="253">
        <f t="shared" si="0"/>
        <v>0</v>
      </c>
      <c r="P9" s="252"/>
    </row>
    <row r="10" spans="1:16" s="203" customFormat="1" ht="18.899999999999999" customHeight="1">
      <c r="A10" s="254">
        <v>3</v>
      </c>
      <c r="B10" s="245"/>
      <c r="C10" s="246"/>
      <c r="D10" s="247"/>
      <c r="E10" s="247"/>
      <c r="F10" s="248"/>
      <c r="G10" s="249"/>
      <c r="H10" s="250"/>
      <c r="I10" s="251"/>
      <c r="J10" s="247"/>
      <c r="K10" s="247"/>
      <c r="L10" s="248"/>
      <c r="M10" s="247"/>
      <c r="N10" s="252"/>
      <c r="O10" s="253">
        <f t="shared" si="0"/>
        <v>0</v>
      </c>
      <c r="P10" s="252"/>
    </row>
    <row r="11" spans="1:16" s="203" customFormat="1" ht="18.899999999999999" customHeight="1">
      <c r="A11" s="254">
        <v>4</v>
      </c>
      <c r="B11" s="245"/>
      <c r="C11" s="246"/>
      <c r="D11" s="247"/>
      <c r="E11" s="255"/>
      <c r="F11" s="252"/>
      <c r="G11" s="249"/>
      <c r="H11" s="245"/>
      <c r="I11" s="246"/>
      <c r="J11" s="247"/>
      <c r="K11" s="255"/>
      <c r="L11" s="252"/>
      <c r="M11" s="247"/>
      <c r="N11" s="252"/>
      <c r="O11" s="253">
        <f t="shared" si="0"/>
        <v>0</v>
      </c>
      <c r="P11" s="252"/>
    </row>
    <row r="12" spans="1:16" s="203" customFormat="1" ht="18.899999999999999" customHeight="1">
      <c r="A12" s="254">
        <v>5</v>
      </c>
      <c r="B12" s="245"/>
      <c r="C12" s="246"/>
      <c r="D12" s="247"/>
      <c r="E12" s="247"/>
      <c r="F12" s="248"/>
      <c r="G12" s="249"/>
      <c r="H12" s="250"/>
      <c r="I12" s="251"/>
      <c r="J12" s="247"/>
      <c r="K12" s="247"/>
      <c r="L12" s="248"/>
      <c r="M12" s="247"/>
      <c r="N12" s="252"/>
      <c r="O12" s="253">
        <f t="shared" si="0"/>
        <v>0</v>
      </c>
      <c r="P12" s="252"/>
    </row>
    <row r="13" spans="1:16" s="203" customFormat="1" ht="18.899999999999999" customHeight="1">
      <c r="A13" s="254">
        <v>6</v>
      </c>
      <c r="B13" s="245"/>
      <c r="C13" s="246"/>
      <c r="D13" s="247"/>
      <c r="E13" s="255"/>
      <c r="F13" s="252"/>
      <c r="G13" s="249"/>
      <c r="H13" s="245"/>
      <c r="I13" s="246"/>
      <c r="J13" s="247"/>
      <c r="K13" s="255"/>
      <c r="L13" s="252"/>
      <c r="M13" s="247"/>
      <c r="N13" s="252"/>
      <c r="O13" s="253">
        <f t="shared" si="0"/>
        <v>0</v>
      </c>
      <c r="P13" s="252"/>
    </row>
    <row r="14" spans="1:16" s="203" customFormat="1" ht="18.899999999999999" customHeight="1">
      <c r="A14" s="254">
        <v>7</v>
      </c>
      <c r="B14" s="245"/>
      <c r="C14" s="246"/>
      <c r="D14" s="247"/>
      <c r="E14" s="255"/>
      <c r="F14" s="252"/>
      <c r="G14" s="249"/>
      <c r="H14" s="245"/>
      <c r="I14" s="246"/>
      <c r="J14" s="247"/>
      <c r="K14" s="255"/>
      <c r="L14" s="252"/>
      <c r="M14" s="247"/>
      <c r="N14" s="252"/>
      <c r="O14" s="253">
        <f t="shared" si="0"/>
        <v>0</v>
      </c>
      <c r="P14" s="252"/>
    </row>
    <row r="15" spans="1:16" s="203" customFormat="1" ht="18.899999999999999" customHeight="1">
      <c r="A15" s="254">
        <v>8</v>
      </c>
      <c r="B15" s="245"/>
      <c r="C15" s="246"/>
      <c r="D15" s="247"/>
      <c r="E15" s="255"/>
      <c r="F15" s="252"/>
      <c r="G15" s="249"/>
      <c r="H15" s="245"/>
      <c r="I15" s="246"/>
      <c r="J15" s="247"/>
      <c r="K15" s="255"/>
      <c r="L15" s="252"/>
      <c r="M15" s="247"/>
      <c r="N15" s="252"/>
      <c r="O15" s="253">
        <f t="shared" si="0"/>
        <v>0</v>
      </c>
      <c r="P15" s="252"/>
    </row>
    <row r="16" spans="1:16" s="203" customFormat="1" ht="18.899999999999999" customHeight="1">
      <c r="A16" s="254">
        <v>9</v>
      </c>
      <c r="B16" s="245"/>
      <c r="C16" s="246"/>
      <c r="D16" s="247"/>
      <c r="E16" s="255"/>
      <c r="F16" s="252"/>
      <c r="G16" s="249"/>
      <c r="H16" s="245"/>
      <c r="I16" s="246"/>
      <c r="J16" s="247"/>
      <c r="K16" s="255"/>
      <c r="L16" s="252"/>
      <c r="M16" s="247"/>
      <c r="N16" s="256"/>
      <c r="O16" s="253">
        <f t="shared" si="0"/>
        <v>0</v>
      </c>
      <c r="P16" s="252"/>
    </row>
    <row r="17" spans="1:16" s="203" customFormat="1" ht="18.899999999999999" customHeight="1">
      <c r="A17" s="254">
        <v>10</v>
      </c>
      <c r="B17" s="245"/>
      <c r="C17" s="246"/>
      <c r="D17" s="247"/>
      <c r="E17" s="255"/>
      <c r="F17" s="252"/>
      <c r="G17" s="249"/>
      <c r="H17" s="245"/>
      <c r="I17" s="246"/>
      <c r="J17" s="247"/>
      <c r="K17" s="255"/>
      <c r="L17" s="252"/>
      <c r="M17" s="247"/>
      <c r="N17" s="252"/>
      <c r="O17" s="253">
        <f t="shared" si="0"/>
        <v>0</v>
      </c>
      <c r="P17" s="252"/>
    </row>
    <row r="18" spans="1:16" s="203" customFormat="1" ht="18.899999999999999" customHeight="1">
      <c r="A18" s="254">
        <v>11</v>
      </c>
      <c r="B18" s="245"/>
      <c r="C18" s="246"/>
      <c r="D18" s="247"/>
      <c r="E18" s="255"/>
      <c r="F18" s="252"/>
      <c r="G18" s="249"/>
      <c r="H18" s="245"/>
      <c r="I18" s="246"/>
      <c r="J18" s="247"/>
      <c r="K18" s="255"/>
      <c r="L18" s="252"/>
      <c r="M18" s="247"/>
      <c r="N18" s="252"/>
      <c r="O18" s="253">
        <f t="shared" si="0"/>
        <v>0</v>
      </c>
      <c r="P18" s="252"/>
    </row>
    <row r="19" spans="1:16" s="203" customFormat="1" ht="18.899999999999999" customHeight="1">
      <c r="A19" s="254">
        <v>12</v>
      </c>
      <c r="B19" s="245"/>
      <c r="C19" s="246"/>
      <c r="D19" s="247"/>
      <c r="E19" s="255"/>
      <c r="F19" s="252"/>
      <c r="G19" s="249"/>
      <c r="H19" s="245"/>
      <c r="I19" s="246"/>
      <c r="J19" s="247"/>
      <c r="K19" s="255"/>
      <c r="L19" s="252"/>
      <c r="M19" s="247"/>
      <c r="N19" s="252"/>
      <c r="O19" s="253">
        <f t="shared" si="0"/>
        <v>0</v>
      </c>
      <c r="P19" s="252"/>
    </row>
    <row r="20" spans="1:16" s="203" customFormat="1" ht="18.899999999999999" customHeight="1">
      <c r="A20" s="254">
        <v>13</v>
      </c>
      <c r="B20" s="245"/>
      <c r="C20" s="246"/>
      <c r="D20" s="247"/>
      <c r="E20" s="255"/>
      <c r="F20" s="252"/>
      <c r="G20" s="249"/>
      <c r="H20" s="245"/>
      <c r="I20" s="246"/>
      <c r="J20" s="247"/>
      <c r="K20" s="255"/>
      <c r="L20" s="252"/>
      <c r="M20" s="247"/>
      <c r="N20" s="252"/>
      <c r="O20" s="253">
        <f t="shared" si="0"/>
        <v>0</v>
      </c>
      <c r="P20" s="252"/>
    </row>
    <row r="21" spans="1:16" s="203" customFormat="1" ht="18.899999999999999" customHeight="1">
      <c r="A21" s="254">
        <v>14</v>
      </c>
      <c r="B21" s="245"/>
      <c r="C21" s="246"/>
      <c r="D21" s="247"/>
      <c r="E21" s="255"/>
      <c r="F21" s="252"/>
      <c r="G21" s="249"/>
      <c r="H21" s="245"/>
      <c r="I21" s="246"/>
      <c r="J21" s="247"/>
      <c r="K21" s="257"/>
      <c r="L21" s="252"/>
      <c r="M21" s="247"/>
      <c r="N21" s="252"/>
      <c r="O21" s="253">
        <f t="shared" si="0"/>
        <v>0</v>
      </c>
      <c r="P21" s="252"/>
    </row>
    <row r="22" spans="1:16" s="203" customFormat="1" ht="18.899999999999999" customHeight="1">
      <c r="A22" s="254">
        <v>15</v>
      </c>
      <c r="B22" s="245"/>
      <c r="C22" s="246"/>
      <c r="D22" s="247"/>
      <c r="E22" s="255"/>
      <c r="F22" s="252"/>
      <c r="G22" s="249"/>
      <c r="H22" s="245"/>
      <c r="I22" s="246"/>
      <c r="J22" s="247"/>
      <c r="K22" s="255"/>
      <c r="L22" s="252"/>
      <c r="M22" s="247"/>
      <c r="N22" s="252"/>
      <c r="O22" s="253">
        <f t="shared" si="0"/>
        <v>0</v>
      </c>
      <c r="P22" s="252"/>
    </row>
    <row r="23" spans="1:16" s="203" customFormat="1" ht="18.899999999999999" customHeight="1">
      <c r="A23" s="258">
        <v>16</v>
      </c>
      <c r="B23" s="245"/>
      <c r="C23" s="246"/>
      <c r="D23" s="247"/>
      <c r="E23" s="255"/>
      <c r="F23" s="252"/>
      <c r="G23" s="249"/>
      <c r="H23" s="245"/>
      <c r="I23" s="246"/>
      <c r="J23" s="247"/>
      <c r="K23" s="255"/>
      <c r="L23" s="252"/>
      <c r="M23" s="247"/>
      <c r="N23" s="252"/>
      <c r="O23" s="253">
        <f t="shared" si="0"/>
        <v>0</v>
      </c>
      <c r="P23" s="252"/>
    </row>
    <row r="24" spans="1:16" s="204" customFormat="1" ht="18.899999999999999" customHeight="1">
      <c r="A24" s="258">
        <v>17</v>
      </c>
      <c r="B24" s="245"/>
      <c r="C24" s="246"/>
      <c r="D24" s="247"/>
      <c r="E24" s="255"/>
      <c r="F24" s="252"/>
      <c r="G24" s="249"/>
      <c r="H24" s="245"/>
      <c r="I24" s="246"/>
      <c r="J24" s="247"/>
      <c r="K24" s="255"/>
      <c r="L24" s="252"/>
      <c r="M24" s="247"/>
      <c r="N24" s="252"/>
      <c r="O24" s="253">
        <f t="shared" si="0"/>
        <v>0</v>
      </c>
      <c r="P24" s="252"/>
    </row>
    <row r="25" spans="1:16" s="204" customFormat="1" ht="18.899999999999999" customHeight="1">
      <c r="A25" s="258">
        <v>18</v>
      </c>
      <c r="B25" s="245"/>
      <c r="C25" s="246"/>
      <c r="D25" s="247"/>
      <c r="E25" s="255"/>
      <c r="F25" s="252"/>
      <c r="G25" s="249"/>
      <c r="H25" s="245"/>
      <c r="I25" s="246"/>
      <c r="J25" s="247"/>
      <c r="K25" s="255"/>
      <c r="L25" s="252"/>
      <c r="M25" s="247"/>
      <c r="N25" s="252"/>
      <c r="O25" s="253">
        <f t="shared" si="0"/>
        <v>0</v>
      </c>
      <c r="P25" s="252"/>
    </row>
    <row r="26" spans="1:16" s="204" customFormat="1" ht="18.899999999999999" customHeight="1">
      <c r="A26" s="258">
        <v>19</v>
      </c>
      <c r="B26" s="245"/>
      <c r="C26" s="246"/>
      <c r="D26" s="247"/>
      <c r="E26" s="255"/>
      <c r="F26" s="252"/>
      <c r="G26" s="249"/>
      <c r="H26" s="245"/>
      <c r="I26" s="246"/>
      <c r="J26" s="247"/>
      <c r="K26" s="255"/>
      <c r="L26" s="252"/>
      <c r="M26" s="247"/>
      <c r="N26" s="252"/>
      <c r="O26" s="253">
        <f t="shared" si="0"/>
        <v>0</v>
      </c>
      <c r="P26" s="252"/>
    </row>
    <row r="27" spans="1:16" s="204" customFormat="1" ht="18.899999999999999" customHeight="1">
      <c r="A27" s="258">
        <v>20</v>
      </c>
      <c r="B27" s="245"/>
      <c r="C27" s="246"/>
      <c r="D27" s="247"/>
      <c r="E27" s="247"/>
      <c r="F27" s="248"/>
      <c r="G27" s="249"/>
      <c r="H27" s="250"/>
      <c r="I27" s="251"/>
      <c r="J27" s="247"/>
      <c r="K27" s="247"/>
      <c r="L27" s="248"/>
      <c r="M27" s="247"/>
      <c r="N27" s="252"/>
      <c r="O27" s="253"/>
      <c r="P27" s="252"/>
    </row>
    <row r="28" spans="1:16" s="204" customFormat="1" ht="18.899999999999999" customHeight="1">
      <c r="A28" s="258">
        <v>21</v>
      </c>
      <c r="B28" s="245"/>
      <c r="C28" s="246"/>
      <c r="D28" s="247"/>
      <c r="E28" s="247"/>
      <c r="F28" s="248"/>
      <c r="G28" s="249"/>
      <c r="H28" s="250"/>
      <c r="I28" s="251"/>
      <c r="J28" s="247"/>
      <c r="K28" s="247"/>
      <c r="L28" s="248"/>
      <c r="M28" s="247"/>
      <c r="N28" s="252"/>
      <c r="O28" s="253"/>
      <c r="P28" s="252"/>
    </row>
    <row r="29" spans="1:16" s="204" customFormat="1" ht="18.899999999999999" customHeight="1">
      <c r="A29" s="244">
        <v>22</v>
      </c>
      <c r="B29" s="245"/>
      <c r="C29" s="246"/>
      <c r="D29" s="247"/>
      <c r="E29" s="247"/>
      <c r="F29" s="248"/>
      <c r="G29" s="249"/>
      <c r="H29" s="250"/>
      <c r="I29" s="251"/>
      <c r="J29" s="247"/>
      <c r="K29" s="247"/>
      <c r="L29" s="248"/>
      <c r="M29" s="247"/>
      <c r="N29" s="252"/>
      <c r="O29" s="253"/>
      <c r="P29" s="252"/>
    </row>
    <row r="30" spans="1:16" s="204" customFormat="1" ht="18.899999999999999" customHeight="1">
      <c r="A30" s="254">
        <v>23</v>
      </c>
      <c r="B30" s="245"/>
      <c r="C30" s="246"/>
      <c r="D30" s="247"/>
      <c r="E30" s="247"/>
      <c r="F30" s="248"/>
      <c r="G30" s="249"/>
      <c r="H30" s="250"/>
      <c r="I30" s="251"/>
      <c r="J30" s="247"/>
      <c r="K30" s="247"/>
      <c r="L30" s="248"/>
      <c r="M30" s="247"/>
      <c r="N30" s="252"/>
      <c r="O30" s="253"/>
      <c r="P30" s="252"/>
    </row>
    <row r="31" spans="1:16" s="204" customFormat="1" ht="18.899999999999999" customHeight="1">
      <c r="A31" s="254">
        <v>24</v>
      </c>
      <c r="B31" s="245"/>
      <c r="C31" s="246"/>
      <c r="D31" s="247"/>
      <c r="E31" s="247"/>
      <c r="F31" s="248"/>
      <c r="G31" s="249"/>
      <c r="H31" s="250"/>
      <c r="I31" s="251"/>
      <c r="J31" s="247"/>
      <c r="K31" s="247"/>
      <c r="L31" s="248"/>
      <c r="M31" s="247"/>
      <c r="N31" s="252"/>
      <c r="O31" s="253"/>
      <c r="P31" s="252"/>
    </row>
    <row r="32" spans="1:16" ht="18.899999999999999" customHeight="1">
      <c r="A32" s="254">
        <v>25</v>
      </c>
      <c r="B32" s="245"/>
      <c r="C32" s="246"/>
      <c r="D32" s="247"/>
      <c r="E32" s="247"/>
      <c r="F32" s="248"/>
      <c r="G32" s="249"/>
      <c r="H32" s="250"/>
      <c r="I32" s="251"/>
      <c r="J32" s="247"/>
      <c r="K32" s="247"/>
      <c r="L32" s="248"/>
      <c r="M32" s="247"/>
      <c r="N32" s="252"/>
      <c r="O32" s="253"/>
      <c r="P32" s="252"/>
    </row>
    <row r="33" spans="1:16" ht="18.899999999999999" customHeight="1">
      <c r="A33" s="244">
        <v>26</v>
      </c>
      <c r="B33" s="245"/>
      <c r="C33" s="246"/>
      <c r="D33" s="247"/>
      <c r="E33" s="247"/>
      <c r="F33" s="248"/>
      <c r="G33" s="249"/>
      <c r="H33" s="250"/>
      <c r="I33" s="251"/>
      <c r="J33" s="247"/>
      <c r="K33" s="247"/>
      <c r="L33" s="248"/>
      <c r="M33" s="247"/>
      <c r="N33" s="252"/>
      <c r="O33" s="253"/>
      <c r="P33" s="252"/>
    </row>
    <row r="34" spans="1:16" ht="18.899999999999999" customHeight="1">
      <c r="A34" s="254">
        <v>27</v>
      </c>
      <c r="B34" s="245"/>
      <c r="C34" s="246"/>
      <c r="D34" s="247"/>
      <c r="E34" s="247"/>
      <c r="F34" s="248"/>
      <c r="G34" s="249"/>
      <c r="H34" s="250"/>
      <c r="I34" s="251"/>
      <c r="J34" s="247"/>
      <c r="K34" s="247"/>
      <c r="L34" s="248"/>
      <c r="M34" s="247"/>
      <c r="N34" s="252"/>
      <c r="O34" s="253"/>
      <c r="P34" s="252"/>
    </row>
    <row r="35" spans="1:16" ht="18.899999999999999" customHeight="1">
      <c r="A35" s="254">
        <v>28</v>
      </c>
      <c r="B35" s="245"/>
      <c r="C35" s="246"/>
      <c r="D35" s="247"/>
      <c r="E35" s="247"/>
      <c r="F35" s="248"/>
      <c r="G35" s="249"/>
      <c r="H35" s="250"/>
      <c r="I35" s="251"/>
      <c r="J35" s="247"/>
      <c r="K35" s="247"/>
      <c r="L35" s="248"/>
      <c r="M35" s="247"/>
      <c r="N35" s="252"/>
      <c r="O35" s="253"/>
      <c r="P35" s="252"/>
    </row>
    <row r="36" spans="1:16" ht="18.899999999999999" customHeight="1">
      <c r="A36" s="254">
        <v>29</v>
      </c>
      <c r="B36" s="245"/>
      <c r="C36" s="246"/>
      <c r="D36" s="247"/>
      <c r="E36" s="247"/>
      <c r="F36" s="248"/>
      <c r="G36" s="249"/>
      <c r="H36" s="250"/>
      <c r="I36" s="251"/>
      <c r="J36" s="247"/>
      <c r="K36" s="247"/>
      <c r="L36" s="248"/>
      <c r="M36" s="247"/>
      <c r="N36" s="252"/>
      <c r="O36" s="253"/>
      <c r="P36" s="252"/>
    </row>
    <row r="37" spans="1:16" ht="18.899999999999999" customHeight="1">
      <c r="A37" s="254">
        <v>30</v>
      </c>
      <c r="B37" s="245"/>
      <c r="C37" s="246"/>
      <c r="D37" s="247"/>
      <c r="E37" s="247"/>
      <c r="F37" s="248"/>
      <c r="G37" s="249"/>
      <c r="H37" s="250"/>
      <c r="I37" s="251"/>
      <c r="J37" s="247"/>
      <c r="K37" s="247"/>
      <c r="L37" s="248"/>
      <c r="M37" s="247"/>
      <c r="N37" s="252"/>
      <c r="O37" s="253"/>
      <c r="P37" s="252"/>
    </row>
    <row r="38" spans="1:16" ht="18.899999999999999" customHeight="1">
      <c r="A38" s="254">
        <v>31</v>
      </c>
      <c r="B38" s="245"/>
      <c r="C38" s="246"/>
      <c r="D38" s="247"/>
      <c r="E38" s="247"/>
      <c r="F38" s="248"/>
      <c r="G38" s="249"/>
      <c r="H38" s="250"/>
      <c r="I38" s="251"/>
      <c r="J38" s="247"/>
      <c r="K38" s="247"/>
      <c r="L38" s="248"/>
      <c r="M38" s="247"/>
      <c r="N38" s="252"/>
      <c r="O38" s="253"/>
      <c r="P38" s="252"/>
    </row>
    <row r="39" spans="1:16" ht="18.899999999999999" customHeight="1">
      <c r="A39" s="254">
        <v>32</v>
      </c>
      <c r="B39" s="245"/>
      <c r="C39" s="246"/>
      <c r="D39" s="247"/>
      <c r="E39" s="247"/>
      <c r="F39" s="248"/>
      <c r="G39" s="249"/>
      <c r="H39" s="250"/>
      <c r="I39" s="251"/>
      <c r="J39" s="247"/>
      <c r="K39" s="247"/>
      <c r="L39" s="248"/>
      <c r="M39" s="247"/>
      <c r="N39" s="252"/>
      <c r="O39" s="253"/>
      <c r="P39" s="252"/>
    </row>
    <row r="40" spans="1:16" ht="18.899999999999999" customHeight="1">
      <c r="A40" s="258"/>
      <c r="B40" s="245"/>
      <c r="C40" s="246"/>
      <c r="D40" s="247"/>
      <c r="E40" s="247"/>
      <c r="F40" s="248"/>
      <c r="G40" s="249"/>
      <c r="H40" s="250"/>
      <c r="I40" s="251"/>
      <c r="J40" s="247"/>
      <c r="K40" s="247"/>
      <c r="L40" s="248"/>
      <c r="M40" s="247"/>
      <c r="N40" s="252"/>
      <c r="O40" s="253"/>
      <c r="P40" s="252"/>
    </row>
    <row r="41" spans="1:16" ht="18.899999999999999" customHeight="1">
      <c r="A41" s="258"/>
      <c r="B41" s="245"/>
      <c r="C41" s="246"/>
      <c r="D41" s="247"/>
      <c r="E41" s="247"/>
      <c r="F41" s="248"/>
      <c r="G41" s="249"/>
      <c r="H41" s="250"/>
      <c r="I41" s="251"/>
      <c r="J41" s="247"/>
      <c r="K41" s="247"/>
      <c r="L41" s="248"/>
      <c r="M41" s="247"/>
      <c r="N41" s="252"/>
      <c r="O41" s="253"/>
      <c r="P41" s="252"/>
    </row>
    <row r="42" spans="1:16" ht="18.899999999999999" customHeight="1">
      <c r="A42" s="258"/>
      <c r="B42" s="245"/>
      <c r="C42" s="246"/>
      <c r="D42" s="247"/>
      <c r="E42" s="247"/>
      <c r="F42" s="248"/>
      <c r="G42" s="249"/>
      <c r="H42" s="250"/>
      <c r="I42" s="251"/>
      <c r="J42" s="247"/>
      <c r="K42" s="247"/>
      <c r="L42" s="248"/>
      <c r="M42" s="247"/>
      <c r="N42" s="252"/>
      <c r="O42" s="253"/>
      <c r="P42" s="252"/>
    </row>
    <row r="43" spans="1:16" ht="18.899999999999999" customHeight="1">
      <c r="A43" s="258"/>
      <c r="B43" s="245"/>
      <c r="C43" s="246"/>
      <c r="D43" s="247"/>
      <c r="E43" s="247"/>
      <c r="F43" s="248"/>
      <c r="G43" s="249"/>
      <c r="H43" s="250"/>
      <c r="I43" s="251"/>
      <c r="J43" s="247"/>
      <c r="K43" s="247"/>
      <c r="L43" s="248"/>
      <c r="M43" s="247"/>
      <c r="N43" s="252"/>
      <c r="O43" s="253"/>
      <c r="P43" s="252"/>
    </row>
    <row r="44" spans="1:16" ht="18.899999999999999" customHeight="1">
      <c r="A44" s="258"/>
      <c r="B44" s="245"/>
      <c r="C44" s="246"/>
      <c r="D44" s="247"/>
      <c r="E44" s="247"/>
      <c r="F44" s="248"/>
      <c r="G44" s="249"/>
      <c r="H44" s="250"/>
      <c r="I44" s="251"/>
      <c r="J44" s="247"/>
      <c r="K44" s="247"/>
      <c r="L44" s="248"/>
      <c r="M44" s="247"/>
      <c r="N44" s="252"/>
      <c r="O44" s="253"/>
      <c r="P44" s="252"/>
    </row>
    <row r="45" spans="1:16" ht="18.899999999999999" customHeight="1">
      <c r="A45" s="258"/>
      <c r="B45" s="245"/>
      <c r="C45" s="246"/>
      <c r="D45" s="247"/>
      <c r="E45" s="247"/>
      <c r="F45" s="248"/>
      <c r="G45" s="249"/>
      <c r="H45" s="250"/>
      <c r="I45" s="251"/>
      <c r="J45" s="247"/>
      <c r="K45" s="247"/>
      <c r="L45" s="248"/>
      <c r="M45" s="247"/>
      <c r="N45" s="252"/>
      <c r="O45" s="253"/>
      <c r="P45" s="252"/>
    </row>
    <row r="46" spans="1:16" ht="18.899999999999999" customHeight="1">
      <c r="A46" s="258"/>
      <c r="B46" s="245"/>
      <c r="C46" s="246"/>
      <c r="D46" s="247"/>
      <c r="E46" s="247"/>
      <c r="F46" s="248"/>
      <c r="G46" s="249"/>
      <c r="H46" s="250"/>
      <c r="I46" s="251"/>
      <c r="J46" s="247"/>
      <c r="K46" s="247"/>
      <c r="L46" s="248"/>
      <c r="M46" s="247"/>
      <c r="N46" s="252"/>
      <c r="O46" s="253"/>
      <c r="P46" s="252"/>
    </row>
    <row r="47" spans="1:16" ht="18.899999999999999" customHeight="1">
      <c r="A47" s="258"/>
      <c r="B47" s="245"/>
      <c r="C47" s="246"/>
      <c r="D47" s="247"/>
      <c r="E47" s="247"/>
      <c r="F47" s="248"/>
      <c r="G47" s="249"/>
      <c r="H47" s="250"/>
      <c r="I47" s="251"/>
      <c r="J47" s="247"/>
      <c r="K47" s="247"/>
      <c r="L47" s="248"/>
      <c r="M47" s="247"/>
      <c r="N47" s="252"/>
      <c r="O47" s="253"/>
      <c r="P47" s="252"/>
    </row>
    <row r="48" spans="1:16" ht="18.899999999999999" customHeight="1">
      <c r="A48" s="258"/>
      <c r="B48" s="245"/>
      <c r="C48" s="246"/>
      <c r="D48" s="247"/>
      <c r="E48" s="247"/>
      <c r="F48" s="248"/>
      <c r="G48" s="249"/>
      <c r="H48" s="250"/>
      <c r="I48" s="251"/>
      <c r="J48" s="247"/>
      <c r="K48" s="247"/>
      <c r="L48" s="248"/>
      <c r="M48" s="247"/>
      <c r="N48" s="252"/>
      <c r="O48" s="253"/>
      <c r="P48" s="252"/>
    </row>
    <row r="49" spans="1:16" ht="18.899999999999999" customHeight="1">
      <c r="A49" s="258"/>
      <c r="B49" s="245"/>
      <c r="C49" s="246"/>
      <c r="D49" s="247"/>
      <c r="E49" s="247"/>
      <c r="F49" s="248"/>
      <c r="G49" s="249"/>
      <c r="H49" s="250"/>
      <c r="I49" s="251"/>
      <c r="J49" s="247"/>
      <c r="K49" s="247"/>
      <c r="L49" s="248"/>
      <c r="M49" s="247"/>
      <c r="N49" s="252"/>
      <c r="O49" s="253"/>
      <c r="P49" s="252"/>
    </row>
    <row r="50" spans="1:16" ht="18.899999999999999" customHeight="1">
      <c r="A50" s="258"/>
      <c r="B50" s="245"/>
      <c r="C50" s="246"/>
      <c r="D50" s="247"/>
      <c r="E50" s="247"/>
      <c r="F50" s="248"/>
      <c r="G50" s="249"/>
      <c r="H50" s="250"/>
      <c r="I50" s="251"/>
      <c r="J50" s="247"/>
      <c r="K50" s="247"/>
      <c r="L50" s="248"/>
      <c r="M50" s="247"/>
      <c r="N50" s="252"/>
      <c r="O50" s="253"/>
      <c r="P50" s="252"/>
    </row>
    <row r="51" spans="1:16" ht="18.899999999999999" customHeight="1">
      <c r="A51" s="258"/>
      <c r="B51" s="245"/>
      <c r="C51" s="246"/>
      <c r="D51" s="247"/>
      <c r="E51" s="247"/>
      <c r="F51" s="248"/>
      <c r="G51" s="249"/>
      <c r="H51" s="250"/>
      <c r="I51" s="251"/>
      <c r="J51" s="247"/>
      <c r="K51" s="247"/>
      <c r="L51" s="248"/>
      <c r="M51" s="247"/>
      <c r="N51" s="252"/>
      <c r="O51" s="253"/>
      <c r="P51" s="252"/>
    </row>
    <row r="52" spans="1:16" ht="18.899999999999999" customHeight="1">
      <c r="A52" s="258"/>
      <c r="B52" s="245"/>
      <c r="C52" s="246"/>
      <c r="D52" s="247"/>
      <c r="E52" s="247"/>
      <c r="F52" s="248"/>
      <c r="G52" s="249"/>
      <c r="H52" s="250"/>
      <c r="I52" s="251"/>
      <c r="J52" s="247"/>
      <c r="K52" s="247"/>
      <c r="L52" s="248"/>
      <c r="M52" s="247"/>
      <c r="N52" s="252"/>
      <c r="O52" s="253"/>
      <c r="P52" s="252"/>
    </row>
    <row r="53" spans="1:16" ht="18.899999999999999" customHeight="1">
      <c r="A53" s="258"/>
      <c r="B53" s="245"/>
      <c r="C53" s="246"/>
      <c r="D53" s="247"/>
      <c r="E53" s="247"/>
      <c r="F53" s="248"/>
      <c r="G53" s="249"/>
      <c r="H53" s="250"/>
      <c r="I53" s="251"/>
      <c r="J53" s="247"/>
      <c r="K53" s="247"/>
      <c r="L53" s="248"/>
      <c r="M53" s="247"/>
      <c r="N53" s="252"/>
      <c r="O53" s="253"/>
      <c r="P53" s="252"/>
    </row>
    <row r="54" spans="1:16" ht="18.899999999999999" customHeight="1">
      <c r="A54" s="258"/>
      <c r="B54" s="245"/>
      <c r="C54" s="246"/>
      <c r="D54" s="247"/>
      <c r="E54" s="247"/>
      <c r="F54" s="248"/>
      <c r="G54" s="249"/>
      <c r="H54" s="250"/>
      <c r="I54" s="251"/>
      <c r="J54" s="247"/>
      <c r="K54" s="247"/>
      <c r="L54" s="248"/>
      <c r="M54" s="247"/>
      <c r="N54" s="252"/>
      <c r="O54" s="253"/>
      <c r="P54" s="252"/>
    </row>
    <row r="55" spans="1:16" ht="18.899999999999999" customHeight="1">
      <c r="A55" s="258"/>
      <c r="B55" s="245"/>
      <c r="C55" s="246"/>
      <c r="D55" s="247"/>
      <c r="E55" s="247"/>
      <c r="F55" s="248"/>
      <c r="G55" s="249"/>
      <c r="H55" s="250"/>
      <c r="I55" s="251"/>
      <c r="J55" s="247"/>
      <c r="K55" s="247"/>
      <c r="L55" s="252"/>
      <c r="M55" s="247"/>
      <c r="N55" s="252"/>
      <c r="O55" s="253"/>
      <c r="P55" s="252"/>
    </row>
    <row r="56" spans="1:16" ht="18.899999999999999" customHeight="1">
      <c r="A56" s="258"/>
      <c r="B56" s="245"/>
      <c r="C56" s="246"/>
      <c r="D56" s="247"/>
      <c r="E56" s="255"/>
      <c r="F56" s="252"/>
      <c r="G56" s="249"/>
      <c r="H56" s="245"/>
      <c r="I56" s="246"/>
      <c r="J56" s="247"/>
      <c r="K56" s="255"/>
      <c r="L56" s="252"/>
      <c r="M56" s="247"/>
      <c r="N56" s="252"/>
      <c r="O56" s="253"/>
      <c r="P56" s="252"/>
    </row>
    <row r="57" spans="1:16" ht="18.899999999999999" customHeight="1">
      <c r="A57" s="258"/>
      <c r="B57" s="245"/>
      <c r="C57" s="246"/>
      <c r="D57" s="247"/>
      <c r="E57" s="247"/>
      <c r="F57" s="248"/>
      <c r="G57" s="249"/>
      <c r="H57" s="250"/>
      <c r="I57" s="251"/>
      <c r="J57" s="247"/>
      <c r="K57" s="247"/>
      <c r="L57" s="248"/>
      <c r="M57" s="247"/>
      <c r="N57" s="252"/>
      <c r="O57" s="253"/>
      <c r="P57" s="252"/>
    </row>
    <row r="58" spans="1:16" ht="18.899999999999999" customHeight="1">
      <c r="A58" s="258"/>
      <c r="B58" s="245"/>
      <c r="C58" s="246"/>
      <c r="D58" s="247"/>
      <c r="E58" s="255"/>
      <c r="F58" s="252"/>
      <c r="G58" s="249"/>
      <c r="H58" s="245"/>
      <c r="I58" s="246"/>
      <c r="J58" s="247"/>
      <c r="K58" s="255"/>
      <c r="L58" s="252"/>
      <c r="M58" s="247"/>
      <c r="N58" s="252"/>
      <c r="O58" s="253"/>
      <c r="P58" s="252"/>
    </row>
    <row r="59" spans="1:16" ht="18.899999999999999" customHeight="1">
      <c r="A59" s="258"/>
      <c r="B59" s="245"/>
      <c r="C59" s="246"/>
      <c r="D59" s="247"/>
      <c r="E59" s="255"/>
      <c r="F59" s="252"/>
      <c r="G59" s="249"/>
      <c r="H59" s="245"/>
      <c r="I59" s="246"/>
      <c r="J59" s="247"/>
      <c r="K59" s="255"/>
      <c r="L59" s="252"/>
      <c r="M59" s="247"/>
      <c r="N59" s="252"/>
      <c r="O59" s="253"/>
      <c r="P59" s="252"/>
    </row>
    <row r="60" spans="1:16" ht="18.899999999999999" customHeight="1">
      <c r="A60" s="258"/>
      <c r="B60" s="245"/>
      <c r="C60" s="246"/>
      <c r="D60" s="247"/>
      <c r="E60" s="255"/>
      <c r="F60" s="252"/>
      <c r="G60" s="249"/>
      <c r="H60" s="245"/>
      <c r="I60" s="246"/>
      <c r="J60" s="247"/>
      <c r="K60" s="255"/>
      <c r="L60" s="252"/>
      <c r="M60" s="247"/>
      <c r="N60" s="252"/>
      <c r="O60" s="253"/>
      <c r="P60" s="252"/>
    </row>
    <row r="61" spans="1:16" ht="18.899999999999999" customHeight="1">
      <c r="A61" s="258"/>
      <c r="B61" s="245"/>
      <c r="C61" s="246"/>
      <c r="D61" s="247"/>
      <c r="E61" s="255"/>
      <c r="F61" s="252"/>
      <c r="G61" s="249"/>
      <c r="H61" s="245"/>
      <c r="I61" s="246"/>
      <c r="J61" s="247"/>
      <c r="K61" s="255"/>
      <c r="L61" s="252"/>
      <c r="M61" s="247"/>
      <c r="N61" s="256"/>
      <c r="O61" s="253"/>
      <c r="P61" s="252"/>
    </row>
    <row r="62" spans="1:16" ht="18.899999999999999" customHeight="1">
      <c r="A62" s="258"/>
      <c r="B62" s="245"/>
      <c r="C62" s="246"/>
      <c r="D62" s="247"/>
      <c r="E62" s="255"/>
      <c r="F62" s="252"/>
      <c r="G62" s="249"/>
      <c r="H62" s="245"/>
      <c r="I62" s="246"/>
      <c r="J62" s="247"/>
      <c r="K62" s="255"/>
      <c r="L62" s="252"/>
      <c r="M62" s="247"/>
      <c r="N62" s="252"/>
      <c r="O62" s="253"/>
      <c r="P62" s="252"/>
    </row>
    <row r="63" spans="1:16" ht="18.75" customHeight="1">
      <c r="A63" s="258"/>
      <c r="B63" s="245"/>
      <c r="C63" s="246"/>
      <c r="D63" s="247"/>
      <c r="E63" s="255"/>
      <c r="F63" s="252"/>
      <c r="G63" s="249"/>
      <c r="H63" s="245"/>
      <c r="I63" s="246"/>
      <c r="J63" s="247"/>
      <c r="K63" s="255"/>
      <c r="L63" s="252"/>
      <c r="M63" s="247"/>
      <c r="N63" s="252"/>
      <c r="O63" s="253"/>
      <c r="P63" s="252"/>
    </row>
    <row r="64" spans="1:16" ht="18.899999999999999" customHeight="1">
      <c r="A64" s="258"/>
      <c r="B64" s="245"/>
      <c r="C64" s="246"/>
      <c r="D64" s="247"/>
      <c r="E64" s="255"/>
      <c r="F64" s="252"/>
      <c r="G64" s="249"/>
      <c r="H64" s="245"/>
      <c r="I64" s="246"/>
      <c r="J64" s="247"/>
      <c r="K64" s="255"/>
      <c r="L64" s="252"/>
      <c r="M64" s="247"/>
      <c r="N64" s="252"/>
      <c r="O64" s="253"/>
      <c r="P64" s="252"/>
    </row>
    <row r="65" spans="1:16" ht="18.899999999999999" customHeight="1">
      <c r="A65" s="258"/>
      <c r="B65" s="245"/>
      <c r="C65" s="246"/>
      <c r="D65" s="247"/>
      <c r="E65" s="255"/>
      <c r="F65" s="252"/>
      <c r="G65" s="249"/>
      <c r="H65" s="245"/>
      <c r="I65" s="246"/>
      <c r="J65" s="247"/>
      <c r="K65" s="255"/>
      <c r="L65" s="252"/>
      <c r="M65" s="247"/>
      <c r="N65" s="252"/>
      <c r="O65" s="253"/>
      <c r="P65" s="252"/>
    </row>
    <row r="66" spans="1:16" ht="18.899999999999999" customHeight="1">
      <c r="A66" s="258"/>
      <c r="B66" s="245"/>
      <c r="C66" s="246"/>
      <c r="D66" s="247"/>
      <c r="E66" s="255"/>
      <c r="F66" s="252"/>
      <c r="G66" s="249"/>
      <c r="H66" s="245"/>
      <c r="I66" s="246"/>
      <c r="J66" s="247"/>
      <c r="K66" s="257"/>
      <c r="L66" s="252"/>
      <c r="M66" s="247"/>
      <c r="N66" s="252"/>
      <c r="O66" s="253"/>
      <c r="P66" s="252"/>
    </row>
    <row r="67" spans="1:16" ht="18.899999999999999" customHeight="1">
      <c r="A67" s="258"/>
      <c r="B67" s="245"/>
      <c r="C67" s="246"/>
      <c r="D67" s="247"/>
      <c r="E67" s="255"/>
      <c r="F67" s="252"/>
      <c r="G67" s="249"/>
      <c r="H67" s="245"/>
      <c r="I67" s="246"/>
      <c r="J67" s="247"/>
      <c r="K67" s="255"/>
      <c r="L67" s="252"/>
      <c r="M67" s="247"/>
      <c r="N67" s="252"/>
      <c r="O67" s="253"/>
      <c r="P67" s="252"/>
    </row>
    <row r="68" spans="1:16" ht="19.5" customHeight="1">
      <c r="A68" s="258"/>
      <c r="B68" s="245"/>
      <c r="C68" s="246"/>
      <c r="D68" s="247"/>
      <c r="E68" s="255"/>
      <c r="F68" s="252"/>
      <c r="G68" s="249"/>
      <c r="H68" s="245"/>
      <c r="I68" s="246"/>
      <c r="J68" s="247"/>
      <c r="K68" s="255"/>
      <c r="L68" s="252"/>
      <c r="M68" s="247"/>
      <c r="N68" s="252"/>
      <c r="O68" s="253"/>
      <c r="P68" s="252"/>
    </row>
    <row r="69" spans="1:16" ht="19.5" customHeight="1">
      <c r="A69" s="258"/>
      <c r="B69" s="245"/>
      <c r="C69" s="246"/>
      <c r="D69" s="247"/>
      <c r="E69" s="255"/>
      <c r="F69" s="252"/>
      <c r="G69" s="249"/>
      <c r="H69" s="245"/>
      <c r="I69" s="246"/>
      <c r="J69" s="247"/>
      <c r="K69" s="255"/>
      <c r="L69" s="252"/>
      <c r="M69" s="247"/>
      <c r="N69" s="252"/>
      <c r="O69" s="253"/>
      <c r="P69" s="252"/>
    </row>
    <row r="70" spans="1:16" ht="19.5" customHeight="1">
      <c r="A70" s="258"/>
      <c r="B70" s="245"/>
      <c r="C70" s="246"/>
      <c r="D70" s="247"/>
      <c r="E70" s="255"/>
      <c r="F70" s="252"/>
      <c r="G70" s="249"/>
      <c r="H70" s="245"/>
      <c r="I70" s="246"/>
      <c r="J70" s="247"/>
      <c r="K70" s="255"/>
      <c r="L70" s="252"/>
      <c r="M70" s="247"/>
      <c r="N70" s="252"/>
      <c r="O70" s="253"/>
      <c r="P70" s="252"/>
    </row>
    <row r="71" spans="1:16" ht="19.5" customHeight="1">
      <c r="A71" s="258"/>
      <c r="B71" s="245"/>
      <c r="C71" s="246"/>
      <c r="D71" s="247"/>
      <c r="E71" s="255"/>
      <c r="F71" s="252"/>
      <c r="G71" s="249"/>
      <c r="H71" s="245"/>
      <c r="I71" s="246"/>
      <c r="J71" s="247"/>
      <c r="K71" s="255"/>
      <c r="L71" s="252"/>
      <c r="M71" s="247"/>
      <c r="N71" s="252"/>
      <c r="O71" s="253"/>
      <c r="P71" s="252"/>
    </row>
    <row r="72" spans="1:16" ht="19.5" customHeight="1">
      <c r="A72" s="258"/>
      <c r="B72" s="245"/>
      <c r="C72" s="246"/>
      <c r="D72" s="247"/>
      <c r="E72" s="247"/>
      <c r="F72" s="248"/>
      <c r="G72" s="249"/>
      <c r="H72" s="250"/>
      <c r="I72" s="251"/>
      <c r="J72" s="247"/>
      <c r="K72" s="247"/>
      <c r="L72" s="252"/>
      <c r="M72" s="247"/>
      <c r="N72" s="252"/>
      <c r="O72" s="253"/>
      <c r="P72" s="252"/>
    </row>
    <row r="73" spans="1:16" ht="19.5" customHeight="1">
      <c r="A73" s="258"/>
      <c r="B73" s="245"/>
      <c r="C73" s="246"/>
      <c r="D73" s="247"/>
      <c r="E73" s="255"/>
      <c r="F73" s="252"/>
      <c r="G73" s="249"/>
      <c r="H73" s="245"/>
      <c r="I73" s="246"/>
      <c r="J73" s="247"/>
      <c r="K73" s="255"/>
      <c r="L73" s="252"/>
      <c r="M73" s="247"/>
      <c r="N73" s="252"/>
      <c r="O73" s="253"/>
      <c r="P73" s="252"/>
    </row>
    <row r="74" spans="1:16" ht="19.5" customHeight="1">
      <c r="A74" s="258"/>
      <c r="B74" s="245"/>
      <c r="C74" s="246"/>
      <c r="D74" s="247"/>
      <c r="E74" s="255"/>
      <c r="F74" s="252"/>
      <c r="G74" s="249"/>
      <c r="H74" s="245"/>
      <c r="I74" s="246"/>
      <c r="J74" s="247"/>
      <c r="K74" s="255"/>
      <c r="L74" s="252"/>
      <c r="M74" s="247"/>
      <c r="N74" s="252"/>
      <c r="O74" s="253"/>
      <c r="P74" s="252"/>
    </row>
    <row r="75" spans="1:16" ht="19.5" customHeight="1">
      <c r="A75" s="258"/>
      <c r="B75" s="245"/>
      <c r="C75" s="246"/>
      <c r="D75" s="247"/>
      <c r="E75" s="255"/>
      <c r="F75" s="252"/>
      <c r="G75" s="249"/>
      <c r="H75" s="245"/>
      <c r="I75" s="246"/>
      <c r="J75" s="247"/>
      <c r="K75" s="255"/>
      <c r="L75" s="252"/>
      <c r="M75" s="247"/>
      <c r="N75" s="252"/>
      <c r="O75" s="253"/>
      <c r="P75" s="252"/>
    </row>
    <row r="76" spans="1:16" ht="19.5" customHeight="1">
      <c r="A76" s="258"/>
      <c r="B76" s="245"/>
      <c r="C76" s="246"/>
      <c r="D76" s="247"/>
      <c r="E76" s="255"/>
      <c r="F76" s="252"/>
      <c r="G76" s="249"/>
      <c r="H76" s="245"/>
      <c r="I76" s="246"/>
      <c r="J76" s="247"/>
      <c r="K76" s="255"/>
      <c r="L76" s="252"/>
      <c r="M76" s="247"/>
      <c r="N76" s="252"/>
      <c r="O76" s="253"/>
      <c r="P76" s="252"/>
    </row>
    <row r="77" spans="1:16" ht="19.5" customHeight="1">
      <c r="A77" s="258"/>
      <c r="B77" s="245"/>
      <c r="C77" s="246"/>
      <c r="D77" s="247"/>
      <c r="E77" s="255"/>
      <c r="F77" s="252"/>
      <c r="G77" s="249"/>
      <c r="H77" s="245"/>
      <c r="I77" s="246"/>
      <c r="J77" s="247"/>
      <c r="K77" s="255"/>
      <c r="L77" s="252"/>
      <c r="M77" s="247"/>
      <c r="N77" s="256"/>
      <c r="O77" s="253"/>
      <c r="P77" s="252"/>
    </row>
    <row r="78" spans="1:16" ht="19.5" customHeight="1">
      <c r="A78" s="258"/>
      <c r="B78" s="245"/>
      <c r="C78" s="246"/>
      <c r="D78" s="247"/>
      <c r="E78" s="255"/>
      <c r="F78" s="252"/>
      <c r="G78" s="249"/>
      <c r="H78" s="245"/>
      <c r="I78" s="246"/>
      <c r="J78" s="247"/>
      <c r="K78" s="255"/>
      <c r="L78" s="252"/>
      <c r="M78" s="247"/>
      <c r="N78" s="252"/>
      <c r="O78" s="253"/>
      <c r="P78" s="252"/>
    </row>
    <row r="79" spans="1:16" ht="19.5" customHeight="1">
      <c r="A79" s="258"/>
      <c r="B79" s="245"/>
      <c r="C79" s="246"/>
      <c r="D79" s="247"/>
      <c r="E79" s="255"/>
      <c r="F79" s="252"/>
      <c r="G79" s="249"/>
      <c r="H79" s="245"/>
      <c r="I79" s="246"/>
      <c r="J79" s="247"/>
      <c r="K79" s="255"/>
      <c r="L79" s="252"/>
      <c r="M79" s="247"/>
      <c r="N79" s="252"/>
      <c r="O79" s="253"/>
      <c r="P79" s="252"/>
    </row>
    <row r="80" spans="1:16" ht="19.5" customHeight="1">
      <c r="A80" s="258"/>
      <c r="B80" s="245"/>
      <c r="C80" s="246"/>
      <c r="D80" s="247"/>
      <c r="E80" s="255"/>
      <c r="F80" s="252"/>
      <c r="G80" s="249"/>
      <c r="H80" s="245"/>
      <c r="I80" s="246"/>
      <c r="J80" s="247"/>
      <c r="K80" s="255"/>
      <c r="L80" s="252"/>
      <c r="M80" s="247"/>
      <c r="N80" s="252"/>
      <c r="O80" s="253"/>
      <c r="P80" s="252"/>
    </row>
    <row r="81" spans="1:16" ht="19.5" customHeight="1">
      <c r="A81" s="258"/>
      <c r="B81" s="245"/>
      <c r="C81" s="246"/>
      <c r="D81" s="247"/>
      <c r="E81" s="255"/>
      <c r="F81" s="252"/>
      <c r="G81" s="249"/>
      <c r="H81" s="245"/>
      <c r="I81" s="246"/>
      <c r="J81" s="247"/>
      <c r="K81" s="255"/>
      <c r="L81" s="252"/>
      <c r="M81" s="247"/>
      <c r="N81" s="252"/>
      <c r="O81" s="253"/>
      <c r="P81" s="252"/>
    </row>
    <row r="82" spans="1:16" ht="19.5" customHeight="1">
      <c r="A82" s="258"/>
      <c r="B82" s="245"/>
      <c r="C82" s="246"/>
      <c r="D82" s="247"/>
      <c r="E82" s="255"/>
      <c r="F82" s="252"/>
      <c r="G82" s="249"/>
      <c r="H82" s="245"/>
      <c r="I82" s="246"/>
      <c r="J82" s="247"/>
      <c r="K82" s="257"/>
      <c r="L82" s="252"/>
      <c r="M82" s="247"/>
      <c r="N82" s="252"/>
      <c r="O82" s="253"/>
      <c r="P82" s="252"/>
    </row>
    <row r="83" spans="1:16" ht="19.5" customHeight="1">
      <c r="A83" s="258"/>
      <c r="B83" s="245"/>
      <c r="C83" s="246"/>
      <c r="D83" s="247"/>
      <c r="E83" s="255"/>
      <c r="F83" s="252"/>
      <c r="G83" s="249"/>
      <c r="H83" s="245"/>
      <c r="I83" s="246"/>
      <c r="J83" s="247"/>
      <c r="K83" s="255"/>
      <c r="L83" s="252"/>
      <c r="M83" s="247"/>
      <c r="N83" s="252"/>
      <c r="O83" s="253"/>
      <c r="P83" s="252"/>
    </row>
    <row r="84" spans="1:16" ht="19.5" customHeight="1">
      <c r="A84" s="258"/>
      <c r="B84" s="245"/>
      <c r="C84" s="246"/>
      <c r="D84" s="247"/>
      <c r="E84" s="255"/>
      <c r="F84" s="252"/>
      <c r="G84" s="249"/>
      <c r="H84" s="245"/>
      <c r="I84" s="246"/>
      <c r="J84" s="247"/>
      <c r="K84" s="255"/>
      <c r="L84" s="252"/>
      <c r="M84" s="247"/>
      <c r="N84" s="252"/>
      <c r="O84" s="253"/>
      <c r="P84" s="252"/>
    </row>
    <row r="85" spans="1:16" ht="19.5" customHeight="1">
      <c r="A85" s="258"/>
      <c r="B85" s="245"/>
      <c r="C85" s="246"/>
      <c r="D85" s="247"/>
      <c r="E85" s="255"/>
      <c r="F85" s="252"/>
      <c r="G85" s="249"/>
      <c r="H85" s="245"/>
      <c r="I85" s="246"/>
      <c r="J85" s="247"/>
      <c r="K85" s="255"/>
      <c r="L85" s="252"/>
      <c r="M85" s="247"/>
      <c r="N85" s="252"/>
      <c r="O85" s="253"/>
      <c r="P85" s="252"/>
    </row>
    <row r="86" spans="1:16" ht="19.5" customHeight="1">
      <c r="A86" s="258"/>
      <c r="B86" s="245"/>
      <c r="C86" s="246"/>
      <c r="D86" s="247"/>
      <c r="E86" s="255"/>
      <c r="F86" s="252"/>
      <c r="G86" s="249"/>
      <c r="H86" s="245"/>
      <c r="I86" s="246"/>
      <c r="J86" s="247"/>
      <c r="K86" s="255"/>
      <c r="L86" s="252"/>
      <c r="M86" s="247"/>
      <c r="N86" s="252"/>
      <c r="O86" s="253"/>
      <c r="P86" s="252"/>
    </row>
    <row r="87" spans="1:16" ht="19.5" customHeight="1">
      <c r="A87" s="258"/>
      <c r="B87" s="259"/>
      <c r="C87" s="260"/>
      <c r="D87" s="261"/>
      <c r="E87" s="262"/>
      <c r="F87" s="263"/>
      <c r="G87" s="264"/>
      <c r="H87" s="259"/>
      <c r="I87" s="260"/>
      <c r="J87" s="261"/>
      <c r="K87" s="262"/>
      <c r="L87" s="263"/>
      <c r="M87" s="247"/>
      <c r="N87" s="252"/>
      <c r="O87" s="253"/>
      <c r="P87" s="252"/>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300"/>
  <headerFooter alignWithMargins="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93249" r:id="rId3" name="Button 1">
              <controlPr defaultSize="0" print="0" autoPict="0" macro="[0]!páros_egyesített_rangsor">
                <anchor moveWithCells="1" sizeWithCells="1">
                  <from>
                    <xdr:col>9</xdr:col>
                    <xdr:colOff>228600</xdr:colOff>
                    <xdr:row>0</xdr:row>
                    <xdr:rowOff>76200</xdr:rowOff>
                  </from>
                  <to>
                    <xdr:col>12</xdr:col>
                    <xdr:colOff>38100</xdr:colOff>
                    <xdr:row>1</xdr:row>
                    <xdr:rowOff>106680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6">
    <tabColor indexed="11"/>
  </sheetPr>
  <dimension ref="A1:AS140"/>
  <sheetViews>
    <sheetView topLeftCell="A4" workbookViewId="0">
      <selection activeCell="R22" sqref="R22"/>
    </sheetView>
  </sheetViews>
  <sheetFormatPr defaultColWidth="9"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390">
        <f>Altalanos!$A$8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3"/>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c r="B4" s="701"/>
      <c r="C4" s="701"/>
      <c r="D4" s="396"/>
      <c r="E4" s="397"/>
      <c r="F4" s="397"/>
      <c r="G4" s="397"/>
      <c r="H4" s="398"/>
      <c r="I4" s="397"/>
      <c r="J4" s="399"/>
      <c r="K4" s="400"/>
      <c r="L4" s="399"/>
      <c r="M4" s="401"/>
      <c r="N4" s="399"/>
      <c r="O4" s="397"/>
      <c r="P4" s="399"/>
      <c r="Q4" s="397"/>
      <c r="R4" s="402"/>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1.1"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IF($E7="","",VLOOKUP($E7,#REF!,14))</f>
        <v/>
      </c>
      <c r="C7" s="407" t="str">
        <f>IF($E7="","",VLOOKUP($E7,#REF!,15))</f>
        <v/>
      </c>
      <c r="D7" s="407" t="str">
        <f>IF($E7="","",VLOOKUP($E7,#REF!,5))</f>
        <v/>
      </c>
      <c r="E7" s="408"/>
      <c r="F7" s="421" t="s">
        <v>171</v>
      </c>
      <c r="G7" s="421" t="s">
        <v>172</v>
      </c>
      <c r="H7" s="409"/>
      <c r="I7" s="632" t="s">
        <v>125</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IF($E9="","",VLOOKUP($E9,#REF!,14))</f>
        <v/>
      </c>
      <c r="C9" s="407" t="str">
        <f>IF($E9="","",VLOOKUP($E9,#REF!,15))</f>
        <v/>
      </c>
      <c r="D9" s="407" t="str">
        <f>IF($E9="","",VLOOKUP($E9,#REF!,5))</f>
        <v/>
      </c>
      <c r="E9" s="420"/>
      <c r="F9" s="421" t="s">
        <v>174</v>
      </c>
      <c r="G9" s="421" t="s">
        <v>175</v>
      </c>
      <c r="H9" s="421"/>
      <c r="I9" s="421" t="s">
        <v>136</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IF($E11="","",VLOOKUP($E11,#REF!,14))</f>
        <v/>
      </c>
      <c r="C11" s="407" t="str">
        <f>IF($E11="","",VLOOKUP($E11,#REF!,15))</f>
        <v/>
      </c>
      <c r="D11" s="407" t="str">
        <f>IF($E11="","",VLOOKUP($E11,#REF!,5))</f>
        <v/>
      </c>
      <c r="E11" s="420"/>
      <c r="F11" s="421" t="s">
        <v>176</v>
      </c>
      <c r="G11" s="421" t="s">
        <v>177</v>
      </c>
      <c r="H11" s="421"/>
      <c r="I11" s="421" t="s">
        <v>125</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IF($E13="","",VLOOKUP($E13,#REF!,14))</f>
        <v/>
      </c>
      <c r="C13" s="407" t="str">
        <f>IF($E13="","",VLOOKUP($E13,#REF!,15))</f>
        <v/>
      </c>
      <c r="D13" s="407" t="str">
        <f>IF($E13="","",VLOOKUP($E13,#REF!,5))</f>
        <v/>
      </c>
      <c r="E13" s="420"/>
      <c r="F13" s="421" t="s">
        <v>178</v>
      </c>
      <c r="G13" s="421" t="s">
        <v>179</v>
      </c>
      <c r="H13" s="421"/>
      <c r="I13" s="421" t="s">
        <v>14</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IF($E15="","",VLOOKUP($E15,#REF!,14))</f>
        <v/>
      </c>
      <c r="C15" s="407" t="str">
        <f>IF($E15="","",VLOOKUP($E15,#REF!,15))</f>
        <v/>
      </c>
      <c r="D15" s="407" t="str">
        <f>IF($E15="","",VLOOKUP($E15,#REF!,5))</f>
        <v/>
      </c>
      <c r="E15" s="420"/>
      <c r="F15" s="421" t="s">
        <v>180</v>
      </c>
      <c r="G15" s="421" t="s">
        <v>181</v>
      </c>
      <c r="H15" s="421"/>
      <c r="I15" s="421" t="s">
        <v>125</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633"/>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IF($E17="","",VLOOKUP($E17,#REF!,14))</f>
        <v/>
      </c>
      <c r="C17" s="407" t="str">
        <f>IF($E17="","",VLOOKUP($E17,#REF!,15))</f>
        <v/>
      </c>
      <c r="D17" s="407" t="str">
        <f>IF($E17="","",VLOOKUP($E17,#REF!,5))</f>
        <v/>
      </c>
      <c r="E17" s="420"/>
      <c r="F17" s="421" t="s">
        <v>182</v>
      </c>
      <c r="G17" s="421" t="s">
        <v>183</v>
      </c>
      <c r="H17" s="421"/>
      <c r="I17" s="421" t="s">
        <v>136</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IF($E19="","",VLOOKUP($E19,#REF!,14))</f>
        <v/>
      </c>
      <c r="C19" s="407" t="str">
        <f>IF($E19="","",VLOOKUP($E19,#REF!,15))</f>
        <v/>
      </c>
      <c r="D19" s="407" t="str">
        <f>IF($E19="","",VLOOKUP($E19,#REF!,5))</f>
        <v/>
      </c>
      <c r="E19" s="420"/>
      <c r="F19" s="421" t="s">
        <v>184</v>
      </c>
      <c r="G19" s="421" t="s">
        <v>185</v>
      </c>
      <c r="I19" s="421" t="s">
        <v>136</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634"/>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IF($E21="","",VLOOKUP($E21,#REF!,14))</f>
        <v/>
      </c>
      <c r="C21" s="407" t="str">
        <f>IF($E21="","",VLOOKUP($E21,#REF!,15))</f>
        <v/>
      </c>
      <c r="D21" s="407" t="str">
        <f>IF($E21="","",VLOOKUP($E21,#REF!,5))</f>
        <v/>
      </c>
      <c r="E21" s="408"/>
      <c r="F21" s="421" t="s">
        <v>186</v>
      </c>
      <c r="G21" s="421" t="s">
        <v>187</v>
      </c>
      <c r="H21" s="421"/>
      <c r="I21" s="421" t="s">
        <v>14</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e">
        <f>IF(E55&gt;$R$62,,UPPER(VLOOKUP(E55,#REF!,2)))</f>
        <v>#REF!</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e">
        <f>IF(E56&gt;$R$62,,UPPER(VLOOKUP(E56,#REF!,2)))</f>
        <v>#REF!</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t="e">
        <f>MIN(4,#REF!)</f>
        <v>#REF!</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283" priority="1" stopIfTrue="1">
      <formula>AND($O$1="CU",O16="Umpire")</formula>
    </cfRule>
    <cfRule type="expression" dxfId="282" priority="2" stopIfTrue="1">
      <formula>AND($O$1="CU",O16&lt;&gt;"Umpire",P16&lt;&gt;"")</formula>
    </cfRule>
    <cfRule type="expression" dxfId="281" priority="3" stopIfTrue="1">
      <formula>AND($O$1="CU",O16&lt;&gt;"Umpire")</formula>
    </cfRule>
  </conditionalFormatting>
  <dataValidations count="1">
    <dataValidation type="list" allowBlank="1" showInputMessage="1" sqref="I8 K10 I12 M14 I16 O16 K18 I20 I23 K25 I27 M29 I31 K33 I35 I39 K41 I43 M45 I47 K49 I51" xr:uid="{00000000-0002-0000-04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9491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29491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43">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c r="R1" s="13"/>
    </row>
    <row r="2" spans="1:21">
      <c r="A2" s="191" t="s">
        <v>99</v>
      </c>
      <c r="B2" s="17"/>
      <c r="C2" s="17"/>
      <c r="D2" s="17"/>
      <c r="E2" s="17"/>
      <c r="F2" s="19">
        <f>Altalanos!$C$8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7"/>
      <c r="F4" s="28"/>
      <c r="G4" s="29" t="str">
        <f>Altalanos!$C$10</f>
        <v>Baja</v>
      </c>
      <c r="H4" s="30"/>
      <c r="I4" s="28"/>
      <c r="J4" s="31"/>
      <c r="K4" s="32"/>
      <c r="L4" s="33"/>
      <c r="M4" s="34"/>
      <c r="N4" s="31"/>
      <c r="O4" s="28"/>
      <c r="P4" s="31"/>
      <c r="Q4" s="28"/>
      <c r="R4" s="35">
        <f>Altalanos!$E$10</f>
        <v>0</v>
      </c>
    </row>
    <row r="5" spans="1:21" s="2" customFormat="1" ht="9.6">
      <c r="A5" s="36"/>
      <c r="B5" s="37" t="s">
        <v>164</v>
      </c>
      <c r="C5" s="188" t="s">
        <v>347</v>
      </c>
      <c r="D5" s="37" t="s">
        <v>166</v>
      </c>
      <c r="E5" s="188" t="s">
        <v>339</v>
      </c>
      <c r="F5" s="38" t="s">
        <v>167</v>
      </c>
      <c r="G5" s="38" t="s">
        <v>114</v>
      </c>
      <c r="H5" s="38"/>
      <c r="I5" s="38" t="s">
        <v>115</v>
      </c>
      <c r="J5" s="38"/>
      <c r="K5" s="37" t="s">
        <v>168</v>
      </c>
      <c r="L5" s="39"/>
      <c r="M5" s="37" t="s">
        <v>169</v>
      </c>
      <c r="N5" s="39"/>
      <c r="O5" s="37" t="s">
        <v>348</v>
      </c>
      <c r="P5" s="39"/>
      <c r="Q5" s="37"/>
      <c r="R5" s="40"/>
    </row>
    <row r="6" spans="1:21" s="4" customFormat="1" ht="1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(3)'!$A$7:$P$23,14))</f>
        <v/>
      </c>
      <c r="C7" s="47" t="str">
        <f>IF($D7="","",VLOOKUP($D7,'1D ELO (3)'!$A$7:$P$23,15))</f>
        <v/>
      </c>
      <c r="D7" s="48"/>
      <c r="E7" s="92" t="str">
        <f>UPPER(IF($D7="","",VLOOKUP($D7,'1D ELO (3)'!$A$7:$P$23,5)))</f>
        <v/>
      </c>
      <c r="F7" s="93" t="str">
        <f>UPPER(IF($D7="","",VLOOKUP($D7,'1D ELO (3)'!$A$7:$P$23,2)))</f>
        <v/>
      </c>
      <c r="G7" s="93" t="str">
        <f>IF($D7="","",VLOOKUP($D7,'1D ELO (3)'!$A$7:$P$23,3))</f>
        <v/>
      </c>
      <c r="H7" s="94"/>
      <c r="I7" s="93" t="str">
        <f>IF($D7="","",VLOOKUP($D7,'1D ELO (3)'!$A$7:$P$23,4))</f>
        <v/>
      </c>
      <c r="J7" s="52"/>
      <c r="K7" s="53"/>
      <c r="L7" s="54"/>
      <c r="M7" s="53"/>
      <c r="N7" s="54"/>
      <c r="O7" s="53"/>
      <c r="P7" s="54"/>
      <c r="Q7" s="53"/>
      <c r="R7" s="62"/>
      <c r="S7" s="56"/>
      <c r="U7" s="57" t="e">
        <f>#REF!</f>
        <v>#REF!</v>
      </c>
    </row>
    <row r="8" spans="1:21" s="5" customFormat="1" ht="9.6" customHeight="1">
      <c r="A8" s="58"/>
      <c r="B8" s="59"/>
      <c r="C8" s="59"/>
      <c r="D8" s="59"/>
      <c r="E8" s="92" t="str">
        <f>UPPER(IF($D7="","",VLOOKUP($D7,'1D ELO (3)'!$A$7:$P$23,11)))</f>
        <v/>
      </c>
      <c r="F8" s="93" t="str">
        <f>UPPER(IF($D7="","",VLOOKUP($D7,'1D ELO (3)'!$A$7:$P$23,8)))</f>
        <v/>
      </c>
      <c r="G8" s="93" t="str">
        <f>IF($D7="","",VLOOKUP($D7,'1D ELO (3)'!$A$7:$P$23,9))</f>
        <v/>
      </c>
      <c r="H8" s="94"/>
      <c r="I8" s="93" t="str">
        <f>IF($D7="","",VLOOKUP($D7,'1D ELO (3)'!$A$7:$P$23,10))</f>
        <v/>
      </c>
      <c r="J8" s="60"/>
      <c r="K8" s="61" t="str">
        <f>IF(J8="a",F7,IF(J8="b",F9,""))</f>
        <v/>
      </c>
      <c r="L8" s="54"/>
      <c r="M8" s="53"/>
      <c r="N8" s="54"/>
      <c r="O8" s="53"/>
      <c r="P8" s="54"/>
      <c r="Q8" s="53"/>
      <c r="R8" s="62"/>
      <c r="S8" s="56"/>
      <c r="U8" s="63" t="e">
        <f>#REF!</f>
        <v>#REF!</v>
      </c>
    </row>
    <row r="9" spans="1:21" s="5" customFormat="1" ht="9.6" customHeight="1">
      <c r="A9" s="58"/>
      <c r="B9" s="64"/>
      <c r="C9" s="64"/>
      <c r="D9" s="64"/>
      <c r="E9" s="64"/>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59"/>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(3)'!$A$7:$P$23,14))</f>
        <v/>
      </c>
      <c r="C11" s="47" t="str">
        <f>IF($D11="","",VLOOKUP($D11,'1D ELO (3)'!$A$7:$P$23,15))</f>
        <v/>
      </c>
      <c r="D11" s="48"/>
      <c r="E11" s="76" t="str">
        <f>UPPER(IF($D11="","",VLOOKUP($D11,'1D ELO (3)'!$A$7:$P$23,5)))</f>
        <v/>
      </c>
      <c r="F11" s="77" t="str">
        <f>UPPER(IF($D11="","",VLOOKUP($D11,'1D ELO (3)'!$A$7:$P$23,2)))</f>
        <v/>
      </c>
      <c r="G11" s="77" t="str">
        <f>IF($D11="","",VLOOKUP($D11,'1D ELO (3)'!$A$7:$P$23,3))</f>
        <v/>
      </c>
      <c r="H11" s="78"/>
      <c r="I11" s="77" t="str">
        <f>IF($D11="","",VLOOKUP($D11,'1D ELO (3)'!$A$7:$P$23,4))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(3)'!$A$7:$P$23,11)))</f>
        <v/>
      </c>
      <c r="F12" s="77" t="str">
        <f>UPPER(IF($D11="","",VLOOKUP($D11,'1D ELO (3)'!$A$7:$P$23,8)))</f>
        <v/>
      </c>
      <c r="G12" s="77" t="str">
        <f>IF($D11="","",VLOOKUP($D11,'1D ELO (3)'!$A$7:$P$23,9))</f>
        <v/>
      </c>
      <c r="H12" s="78"/>
      <c r="I12" s="77" t="str">
        <f>IF($D11="","",VLOOKUP($D11,'1D ELO (3)'!$A$7:$P$23,10))</f>
        <v/>
      </c>
      <c r="J12" s="60"/>
      <c r="K12" s="53"/>
      <c r="L12" s="80"/>
      <c r="M12" s="82"/>
      <c r="N12" s="83"/>
      <c r="O12" s="53"/>
      <c r="P12" s="54"/>
      <c r="Q12" s="53"/>
      <c r="R12" s="62"/>
      <c r="S12" s="56"/>
      <c r="U12" s="63" t="e">
        <f>#REF!</f>
        <v>#REF!</v>
      </c>
    </row>
    <row r="13" spans="1:21" s="5" customFormat="1" ht="9.6" customHeight="1">
      <c r="A13" s="58"/>
      <c r="B13" s="64"/>
      <c r="C13" s="64"/>
      <c r="D13" s="84"/>
      <c r="E13" s="59"/>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59"/>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(3)'!$A$7:$P$23,14))</f>
        <v/>
      </c>
      <c r="C15" s="47" t="str">
        <f>IF($D15="","",VLOOKUP($D15,'1D ELO (3)'!$A$7:$P$23,15))</f>
        <v/>
      </c>
      <c r="D15" s="48"/>
      <c r="E15" s="76" t="str">
        <f>UPPER(IF($D15="","",VLOOKUP($D15,'1D ELO (3)'!$A$7:$P$23,5)))</f>
        <v/>
      </c>
      <c r="F15" s="77" t="str">
        <f>UPPER(IF($D15="","",VLOOKUP($D15,'1D ELO (3)'!$A$7:$P$23,2)))</f>
        <v/>
      </c>
      <c r="G15" s="77" t="str">
        <f>IF($D15="","",VLOOKUP($D15,'1D ELO (3)'!$A$7:$P$23,3))</f>
        <v/>
      </c>
      <c r="H15" s="78"/>
      <c r="I15" s="77" t="str">
        <f>IF($D15="","",VLOOKUP($D15,'1D ELO (3)'!$A$7:$P$23,4))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(3)'!$A$7:$P$23,11)))</f>
        <v/>
      </c>
      <c r="F16" s="77" t="str">
        <f>UPPER(IF($D15="","",VLOOKUP($D15,'1D ELO (3)'!$A$7:$P$23,8)))</f>
        <v/>
      </c>
      <c r="G16" s="77" t="str">
        <f>IF($D15="","",VLOOKUP($D15,'1D ELO (3)'!$A$7:$P$23,9))</f>
        <v/>
      </c>
      <c r="H16" s="78"/>
      <c r="I16" s="77" t="str">
        <f>IF($D15="","",VLOOKUP($D15,'1D ELO (3)'!$A$7:$P$23,10))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59"/>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59"/>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(3)'!$A$7:$P$23,14))</f>
        <v/>
      </c>
      <c r="C19" s="47" t="str">
        <f>IF($D19="","",VLOOKUP($D19,'1D ELO (3)'!$A$7:$P$23,15))</f>
        <v/>
      </c>
      <c r="D19" s="48"/>
      <c r="E19" s="76" t="str">
        <f>UPPER(IF($D19="","",VLOOKUP($D19,'1D ELO (3)'!$A$7:$P$23,5)))</f>
        <v/>
      </c>
      <c r="F19" s="77" t="str">
        <f>UPPER(IF($D19="","",VLOOKUP($D19,'1D ELO (3)'!$A$7:$P$23,2)))</f>
        <v/>
      </c>
      <c r="G19" s="77" t="str">
        <f>IF($D19="","",VLOOKUP($D19,'1D ELO (3)'!$A$7:$P$23,3))</f>
        <v/>
      </c>
      <c r="H19" s="78"/>
      <c r="I19" s="77" t="str">
        <f>IF($D19="","",VLOOKUP($D19,'1D ELO (3)'!$A$7:$P$23,4))</f>
        <v/>
      </c>
      <c r="J19" s="79"/>
      <c r="K19" s="53"/>
      <c r="L19" s="54"/>
      <c r="M19" s="81"/>
      <c r="N19" s="90"/>
      <c r="O19" s="53"/>
      <c r="P19" s="54"/>
      <c r="Q19" s="53"/>
      <c r="R19" s="62"/>
      <c r="S19" s="56"/>
    </row>
    <row r="20" spans="1:19" s="5" customFormat="1" ht="9.6" customHeight="1">
      <c r="A20" s="58"/>
      <c r="B20" s="59"/>
      <c r="C20" s="59"/>
      <c r="D20" s="59"/>
      <c r="E20" s="76" t="str">
        <f>UPPER(IF($D19="","",VLOOKUP($D19,'1D ELO (3)'!$A$7:$P$23,11)))</f>
        <v/>
      </c>
      <c r="F20" s="77" t="str">
        <f>UPPER(IF($D19="","",VLOOKUP($D19,'1D ELO (3)'!$A$7:$P$23,8)))</f>
        <v/>
      </c>
      <c r="G20" s="77" t="str">
        <f>IF($D19="","",VLOOKUP($D19,'1D ELO (3)'!$A$7:$P$23,9))</f>
        <v/>
      </c>
      <c r="H20" s="78"/>
      <c r="I20" s="77" t="str">
        <f>IF($D19="","",VLOOKUP($D19,'1D ELO (3)'!$A$7:$P$23,10))</f>
        <v/>
      </c>
      <c r="J20" s="60"/>
      <c r="K20" s="53"/>
      <c r="L20" s="54"/>
      <c r="M20" s="82"/>
      <c r="N20" s="91"/>
      <c r="O20" s="53"/>
      <c r="P20" s="54"/>
      <c r="Q20" s="53"/>
      <c r="R20" s="62"/>
      <c r="S20" s="56"/>
    </row>
    <row r="21" spans="1:19" s="5" customFormat="1" ht="9.6" customHeight="1">
      <c r="A21" s="58"/>
      <c r="B21" s="64"/>
      <c r="C21" s="64"/>
      <c r="D21" s="64"/>
      <c r="E21" s="59"/>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59"/>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(3)'!$A$7:$P$23,14))</f>
        <v/>
      </c>
      <c r="C23" s="47" t="str">
        <f>IF($D23="","",VLOOKUP($D23,'1D ELO (3)'!$A$7:$P$23,15))</f>
        <v/>
      </c>
      <c r="D23" s="48"/>
      <c r="E23" s="76" t="str">
        <f>UPPER(IF($D23="","",VLOOKUP($D23,'1D ELO (3)'!$A$7:$P$23,5)))</f>
        <v/>
      </c>
      <c r="F23" s="77" t="str">
        <f>UPPER(IF($D23="","",VLOOKUP($D23,'1D ELO (3)'!$A$7:$P$23,2)))</f>
        <v/>
      </c>
      <c r="G23" s="77" t="str">
        <f>IF($D23="","",VLOOKUP($D23,'1D ELO (3)'!$A$7:$P$23,3))</f>
        <v/>
      </c>
      <c r="H23" s="78"/>
      <c r="I23" s="77" t="str">
        <f>IF($D23="","",VLOOKUP($D23,'1D ELO (3)'!$A$7:$P$23,4))</f>
        <v/>
      </c>
      <c r="J23" s="52"/>
      <c r="K23" s="53"/>
      <c r="L23" s="54"/>
      <c r="M23" s="53"/>
      <c r="N23" s="80"/>
      <c r="O23" s="53"/>
      <c r="P23" s="192"/>
      <c r="Q23" s="53"/>
      <c r="R23" s="62"/>
      <c r="S23" s="56"/>
    </row>
    <row r="24" spans="1:19" s="5" customFormat="1" ht="9.6" customHeight="1">
      <c r="A24" s="58"/>
      <c r="B24" s="59"/>
      <c r="C24" s="59"/>
      <c r="D24" s="59"/>
      <c r="E24" s="76" t="str">
        <f>UPPER(IF($D23="","",VLOOKUP($D23,'1D ELO (3)'!$A$7:$P$23,11)))</f>
        <v/>
      </c>
      <c r="F24" s="77" t="str">
        <f>UPPER(IF($D23="","",VLOOKUP($D23,'1D ELO (3)'!$A$7:$P$23,8)))</f>
        <v/>
      </c>
      <c r="G24" s="77" t="str">
        <f>IF($D23="","",VLOOKUP($D23,'1D ELO (3)'!$A$7:$P$23,9))</f>
        <v/>
      </c>
      <c r="H24" s="78"/>
      <c r="I24" s="77" t="str">
        <f>IF($D23="","",VLOOKUP($D23,'1D ELO (3)'!$A$7:$P$23,10))</f>
        <v/>
      </c>
      <c r="J24" s="60"/>
      <c r="K24" s="61" t="str">
        <f>IF(J24="a",F23,IF(J24="b",F25,""))</f>
        <v/>
      </c>
      <c r="L24" s="54"/>
      <c r="M24" s="53"/>
      <c r="N24" s="80"/>
      <c r="O24" s="53"/>
      <c r="P24" s="54"/>
      <c r="Q24" s="53"/>
      <c r="R24" s="62"/>
      <c r="S24" s="56"/>
    </row>
    <row r="25" spans="1:19" s="5" customFormat="1" ht="9.6" customHeight="1">
      <c r="A25" s="58"/>
      <c r="B25" s="64"/>
      <c r="C25" s="64"/>
      <c r="D25" s="64"/>
      <c r="E25" s="59"/>
      <c r="F25" s="66"/>
      <c r="G25" s="66"/>
      <c r="H25" s="71"/>
      <c r="I25" s="66"/>
      <c r="J25" s="67"/>
      <c r="K25" s="68" t="str">
        <f>UPPER(IF(OR(J26="a",J26="as"),F23,IF(OR(J26="b",J26="bs"),F27,)))</f>
        <v/>
      </c>
      <c r="L25" s="69"/>
      <c r="M25" s="53"/>
      <c r="N25" s="80"/>
      <c r="O25" s="53"/>
      <c r="P25" s="54"/>
      <c r="Q25" s="53"/>
      <c r="R25" s="62"/>
      <c r="S25" s="56"/>
    </row>
    <row r="26" spans="1:19" s="5" customFormat="1" ht="9.6" customHeight="1">
      <c r="A26" s="58"/>
      <c r="B26" s="64"/>
      <c r="C26" s="64"/>
      <c r="D26" s="64"/>
      <c r="E26" s="59"/>
      <c r="F26" s="66"/>
      <c r="G26" s="66"/>
      <c r="H26" s="71"/>
      <c r="I26" s="72" t="s">
        <v>173</v>
      </c>
      <c r="J26" s="73"/>
      <c r="K26" s="74" t="str">
        <f>UPPER(IF(OR(J26="a",J26="as"),F24,IF(OR(J26="b",J26="bs"),F28,)))</f>
        <v/>
      </c>
      <c r="L26" s="75"/>
      <c r="M26" s="53"/>
      <c r="N26" s="80"/>
      <c r="O26" s="53"/>
      <c r="P26" s="54"/>
      <c r="Q26" s="53"/>
      <c r="R26" s="62"/>
      <c r="S26" s="56"/>
    </row>
    <row r="27" spans="1:19" s="5" customFormat="1" ht="9.6" customHeight="1">
      <c r="A27" s="58">
        <v>6</v>
      </c>
      <c r="B27" s="47" t="str">
        <f>IF($D27="","",VLOOKUP($D27,'1D ELO (3)'!$A$7:$P$23,14))</f>
        <v/>
      </c>
      <c r="C27" s="47" t="str">
        <f>IF($D27="","",VLOOKUP($D27,'1D ELO (3)'!$A$7:$P$23,15))</f>
        <v/>
      </c>
      <c r="D27" s="48"/>
      <c r="E27" s="76" t="str">
        <f>UPPER(IF($D27="","",VLOOKUP($D27,'1D ELO (3)'!$A$7:$P$23,5)))</f>
        <v/>
      </c>
      <c r="F27" s="77" t="str">
        <f>UPPER(IF($D27="","",VLOOKUP($D27,'1D ELO (3)'!$A$7:$P$23,2)))</f>
        <v/>
      </c>
      <c r="G27" s="77" t="str">
        <f>IF($D27="","",VLOOKUP($D27,'1D ELO (3)'!$A$7:$P$23,3))</f>
        <v/>
      </c>
      <c r="H27" s="78"/>
      <c r="I27" s="77" t="str">
        <f>IF($D27="","",VLOOKUP($D27,'1D ELO (3)'!$A$7:$P$23,4))</f>
        <v/>
      </c>
      <c r="J27" s="79"/>
      <c r="K27" s="53"/>
      <c r="L27" s="80"/>
      <c r="M27" s="81"/>
      <c r="N27" s="90"/>
      <c r="O27" s="53"/>
      <c r="P27" s="54"/>
      <c r="Q27" s="53"/>
      <c r="R27" s="62"/>
      <c r="S27" s="56"/>
    </row>
    <row r="28" spans="1:19" s="5" customFormat="1" ht="9.6" customHeight="1">
      <c r="A28" s="58"/>
      <c r="B28" s="59"/>
      <c r="C28" s="59"/>
      <c r="D28" s="59"/>
      <c r="E28" s="76" t="str">
        <f>UPPER(IF($D27="","",VLOOKUP($D27,'1D ELO (3)'!$A$7:$P$23,11)))</f>
        <v/>
      </c>
      <c r="F28" s="77" t="str">
        <f>UPPER(IF($D27="","",VLOOKUP($D27,'1D ELO (3)'!$A$7:$P$23,8)))</f>
        <v/>
      </c>
      <c r="G28" s="77" t="str">
        <f>IF($D27="","",VLOOKUP($D27,'1D ELO (3)'!$A$7:$P$23,9))</f>
        <v/>
      </c>
      <c r="H28" s="78"/>
      <c r="I28" s="77" t="str">
        <f>IF($D27="","",VLOOKUP($D27,'1D ELO (3)'!$A$7:$P$23,10))</f>
        <v/>
      </c>
      <c r="J28" s="60"/>
      <c r="K28" s="53"/>
      <c r="L28" s="80"/>
      <c r="M28" s="82"/>
      <c r="N28" s="91"/>
      <c r="O28" s="53"/>
      <c r="P28" s="54"/>
      <c r="Q28" s="53"/>
      <c r="R28" s="62"/>
      <c r="S28" s="56"/>
    </row>
    <row r="29" spans="1:19" s="5" customFormat="1" ht="9.6" customHeight="1">
      <c r="A29" s="58"/>
      <c r="B29" s="64"/>
      <c r="C29" s="64"/>
      <c r="D29" s="84"/>
      <c r="E29" s="59"/>
      <c r="F29" s="66"/>
      <c r="G29" s="66"/>
      <c r="H29" s="71"/>
      <c r="I29" s="66"/>
      <c r="J29" s="86"/>
      <c r="K29" s="53"/>
      <c r="L29" s="67"/>
      <c r="M29" s="68" t="str">
        <f>UPPER(IF(OR(L30="a",L30="as"),K25,IF(OR(L30="b",L30="bs"),K33,)))</f>
        <v/>
      </c>
      <c r="N29" s="80"/>
      <c r="O29" s="53"/>
      <c r="P29" s="54"/>
      <c r="Q29" s="53"/>
      <c r="R29" s="62"/>
      <c r="S29" s="56"/>
    </row>
    <row r="30" spans="1:19" s="5" customFormat="1" ht="9.6" customHeight="1">
      <c r="A30" s="58"/>
      <c r="B30" s="64"/>
      <c r="C30" s="64"/>
      <c r="D30" s="84"/>
      <c r="E30" s="59"/>
      <c r="F30" s="66"/>
      <c r="G30" s="66"/>
      <c r="H30" s="71"/>
      <c r="I30" s="66"/>
      <c r="J30" s="86"/>
      <c r="K30" s="87" t="s">
        <v>173</v>
      </c>
      <c r="L30" s="73"/>
      <c r="M30" s="74" t="str">
        <f>UPPER(IF(OR(L30="a",L30="as"),K26,IF(OR(L30="b",L30="bs"),K34,)))</f>
        <v/>
      </c>
      <c r="N30" s="60"/>
      <c r="O30" s="53"/>
      <c r="P30" s="54"/>
      <c r="Q30" s="53"/>
      <c r="R30" s="62"/>
      <c r="S30" s="56"/>
    </row>
    <row r="31" spans="1:19" s="5" customFormat="1" ht="9.6" customHeight="1">
      <c r="A31" s="88">
        <v>7</v>
      </c>
      <c r="B31" s="47" t="str">
        <f>IF($D31="","",VLOOKUP($D31,'1D ELO (3)'!$A$7:$P$23,14))</f>
        <v/>
      </c>
      <c r="C31" s="47" t="str">
        <f>IF($D31="","",VLOOKUP($D31,'1D ELO (3)'!$A$7:$P$23,15))</f>
        <v/>
      </c>
      <c r="D31" s="48"/>
      <c r="E31" s="76" t="str">
        <f>UPPER(IF($D31="","",VLOOKUP($D31,'1D ELO (3)'!$A$7:$P$23,5)))</f>
        <v/>
      </c>
      <c r="F31" s="77" t="str">
        <f>UPPER(IF($D31="","",VLOOKUP($D31,'1D ELO (3)'!$A$7:$P$23,2)))</f>
        <v/>
      </c>
      <c r="G31" s="77" t="str">
        <f>IF($D31="","",VLOOKUP($D31,'1D ELO (3)'!$A$7:$P$23,3))</f>
        <v/>
      </c>
      <c r="H31" s="78"/>
      <c r="I31" s="77" t="str">
        <f>IF($D31="","",VLOOKUP($D31,'1D ELO (3)'!$A$7:$P$23,4))</f>
        <v/>
      </c>
      <c r="J31" s="52"/>
      <c r="K31" s="53"/>
      <c r="L31" s="80"/>
      <c r="M31" s="53"/>
      <c r="N31" s="54"/>
      <c r="O31" s="81"/>
      <c r="P31" s="54"/>
      <c r="Q31" s="53"/>
      <c r="R31" s="62"/>
      <c r="S31" s="56"/>
    </row>
    <row r="32" spans="1:19" s="5" customFormat="1" ht="9.6" customHeight="1">
      <c r="A32" s="58"/>
      <c r="B32" s="59"/>
      <c r="C32" s="59"/>
      <c r="D32" s="59"/>
      <c r="E32" s="76" t="str">
        <f>UPPER(IF($D31="","",VLOOKUP($D31,'1D ELO (3)'!$A$7:$P$23,11)))</f>
        <v/>
      </c>
      <c r="F32" s="77" t="str">
        <f>UPPER(IF($D31="","",VLOOKUP($D31,'1D ELO (3)'!$A$7:$P$23,8)))</f>
        <v/>
      </c>
      <c r="G32" s="77" t="str">
        <f>IF($D31="","",VLOOKUP($D31,'1D ELO (3)'!$A$7:$P$23,9))</f>
        <v/>
      </c>
      <c r="H32" s="78"/>
      <c r="I32" s="77" t="str">
        <f>IF($D31="","",VLOOKUP($D31,'1D ELO (3)'!$A$7:$P$23,10))</f>
        <v/>
      </c>
      <c r="J32" s="60"/>
      <c r="K32" s="61" t="str">
        <f>IF(J32="a",F31,IF(J32="b",F33,""))</f>
        <v/>
      </c>
      <c r="L32" s="80"/>
      <c r="M32" s="53"/>
      <c r="N32" s="54"/>
      <c r="O32" s="53"/>
      <c r="P32" s="54"/>
      <c r="Q32" s="53"/>
      <c r="R32" s="62"/>
      <c r="S32" s="56"/>
    </row>
    <row r="33" spans="1:19" s="5" customFormat="1" ht="9.6" customHeight="1">
      <c r="A33" s="58"/>
      <c r="B33" s="64"/>
      <c r="C33" s="64"/>
      <c r="D33" s="84"/>
      <c r="E33" s="64"/>
      <c r="F33" s="66"/>
      <c r="G33" s="66"/>
      <c r="I33" s="66"/>
      <c r="J33" s="67"/>
      <c r="K33" s="68" t="str">
        <f>UPPER(IF(OR(J34="a",J34="as"),F31,IF(OR(J34="b",J34="bs"),F35,)))</f>
        <v/>
      </c>
      <c r="L33" s="90"/>
      <c r="M33" s="53"/>
      <c r="N33" s="54"/>
      <c r="O33" s="53"/>
      <c r="P33" s="54"/>
      <c r="Q33" s="53"/>
      <c r="R33" s="62"/>
      <c r="S33" s="56"/>
    </row>
    <row r="34" spans="1:19" s="5" customFormat="1" ht="9.6" customHeight="1">
      <c r="A34" s="58"/>
      <c r="B34" s="64"/>
      <c r="C34" s="64"/>
      <c r="D34" s="84"/>
      <c r="E34" s="64"/>
      <c r="F34" s="66"/>
      <c r="G34" s="66"/>
      <c r="I34" s="87" t="s">
        <v>173</v>
      </c>
      <c r="J34" s="73"/>
      <c r="K34" s="74" t="str">
        <f>UPPER(IF(OR(J34="a",J34="as"),F32,IF(OR(J34="b",J34="bs"),F36,)))</f>
        <v/>
      </c>
      <c r="L34" s="60"/>
      <c r="M34" s="53"/>
      <c r="N34" s="54"/>
      <c r="O34" s="53"/>
      <c r="P34" s="54"/>
      <c r="Q34" s="53"/>
      <c r="R34" s="62"/>
      <c r="S34" s="56"/>
    </row>
    <row r="35" spans="1:19" s="5" customFormat="1" ht="9.6" customHeight="1">
      <c r="A35" s="46">
        <v>8</v>
      </c>
      <c r="B35" s="47" t="str">
        <f>IF($D35="","",VLOOKUP($D35,'1D ELO (3)'!$A$7:$P$23,14))</f>
        <v/>
      </c>
      <c r="C35" s="47" t="str">
        <f>IF($D35="","",VLOOKUP($D35,'1D ELO (3)'!$A$7:$P$23,15))</f>
        <v/>
      </c>
      <c r="D35" s="48"/>
      <c r="E35" s="76" t="str">
        <f>UPPER(IF($D35="","",VLOOKUP($D35,'1D ELO (3)'!$A$7:$P$23,5)))</f>
        <v/>
      </c>
      <c r="F35" s="50" t="str">
        <f>UPPER(IF($D35="","",VLOOKUP($D35,'1D ELO (3)'!$A$7:$P$23,2)))</f>
        <v/>
      </c>
      <c r="G35" s="50" t="str">
        <f>IF($D35="","",VLOOKUP($D35,'1D ELO (3)'!$A$7:$P$23,3))</f>
        <v/>
      </c>
      <c r="H35" s="51"/>
      <c r="I35" s="50" t="str">
        <f>IF($D35="","",VLOOKUP($D35,'1D ELO (3)'!$A$7:$P$23,4))</f>
        <v/>
      </c>
      <c r="J35" s="79"/>
      <c r="K35" s="53"/>
      <c r="L35" s="54"/>
      <c r="M35" s="81"/>
      <c r="N35" s="69"/>
      <c r="O35" s="53"/>
      <c r="P35" s="54"/>
      <c r="Q35" s="53"/>
      <c r="R35" s="62"/>
      <c r="S35" s="56"/>
    </row>
    <row r="36" spans="1:19" s="5" customFormat="1" ht="9.6" customHeight="1">
      <c r="A36" s="58"/>
      <c r="B36" s="59"/>
      <c r="C36" s="59"/>
      <c r="D36" s="59"/>
      <c r="E36" s="92" t="str">
        <f>UPPER(IF($D35="","",VLOOKUP($D35,'1D ELO (3)'!$A$7:$P$23,11)))</f>
        <v/>
      </c>
      <c r="F36" s="93" t="str">
        <f>UPPER(IF($D35="","",VLOOKUP($D35,'1D ELO (3)'!$A$7:$P$23,8)))</f>
        <v/>
      </c>
      <c r="G36" s="93" t="str">
        <f>IF($D35="","",VLOOKUP($D35,'1D ELO (3)'!$A$7:$P$23,9))</f>
        <v/>
      </c>
      <c r="H36" s="94"/>
      <c r="I36" s="93" t="str">
        <f>IF($D35="","",VLOOKUP($D35,'1D ELO (3)'!$A$7:$P$23,10))</f>
        <v/>
      </c>
      <c r="J36" s="60"/>
      <c r="K36" s="53"/>
      <c r="L36" s="54"/>
      <c r="M36" s="82"/>
      <c r="N36" s="83"/>
      <c r="O36" s="53"/>
      <c r="P36" s="54"/>
      <c r="Q36" s="53"/>
      <c r="R36" s="62"/>
      <c r="S36" s="56"/>
    </row>
    <row r="37" spans="1:19" s="5" customFormat="1" ht="9.6" customHeight="1">
      <c r="A37" s="64"/>
      <c r="B37" s="64"/>
      <c r="C37" s="64"/>
      <c r="D37" s="84"/>
      <c r="E37" s="64"/>
      <c r="F37" s="66"/>
      <c r="G37" s="66"/>
      <c r="I37" s="66"/>
      <c r="J37" s="86"/>
      <c r="K37" s="53"/>
      <c r="L37" s="54"/>
      <c r="M37" s="53"/>
      <c r="N37" s="54"/>
      <c r="O37" s="54"/>
      <c r="P37" s="193"/>
      <c r="Q37" s="68" t="str">
        <f>UPPER(IF(OR(P38="a",P38="as"),O21,IF(OR(P38="b",P38="bs"),O53,)))</f>
        <v/>
      </c>
      <c r="R37" s="95"/>
      <c r="S37" s="56"/>
    </row>
    <row r="38" spans="1:19" s="5" customFormat="1" ht="9.6" customHeight="1">
      <c r="A38" s="64"/>
      <c r="B38" s="64"/>
      <c r="C38" s="64"/>
      <c r="D38" s="84"/>
      <c r="E38" s="64"/>
      <c r="F38" s="66"/>
      <c r="G38" s="66"/>
      <c r="I38" s="66"/>
      <c r="J38" s="86"/>
      <c r="K38" s="53"/>
      <c r="L38" s="54"/>
      <c r="M38" s="53"/>
      <c r="N38" s="54"/>
      <c r="O38" s="87"/>
      <c r="P38" s="54"/>
      <c r="Q38" s="68"/>
      <c r="R38" s="95"/>
      <c r="S38" s="56"/>
    </row>
    <row r="39" spans="1:19" s="5" customFormat="1" ht="9.6" customHeight="1">
      <c r="A39" s="64"/>
      <c r="B39" s="64"/>
      <c r="C39" s="64"/>
      <c r="D39" s="84"/>
      <c r="E39" s="64"/>
      <c r="F39" s="66"/>
      <c r="G39" s="66"/>
      <c r="I39" s="66"/>
      <c r="J39" s="86"/>
      <c r="K39" s="53"/>
      <c r="L39" s="54"/>
      <c r="M39" s="53"/>
      <c r="N39" s="54"/>
      <c r="O39" s="87"/>
      <c r="P39" s="54"/>
      <c r="Q39" s="68"/>
      <c r="R39" s="95"/>
      <c r="S39" s="56"/>
    </row>
    <row r="40" spans="1:19" s="5" customFormat="1" ht="9.6" customHeight="1">
      <c r="A40" s="64"/>
      <c r="B40" s="64"/>
      <c r="C40" s="64"/>
      <c r="D40" s="84"/>
      <c r="E40" s="64"/>
      <c r="F40" s="66"/>
      <c r="G40" s="66"/>
      <c r="I40" s="66"/>
      <c r="J40" s="86"/>
      <c r="K40" s="53"/>
      <c r="L40" s="54"/>
      <c r="M40" s="53"/>
      <c r="N40" s="54"/>
      <c r="O40" s="87"/>
      <c r="P40" s="54"/>
      <c r="Q40" s="68"/>
      <c r="R40" s="95"/>
      <c r="S40" s="56"/>
    </row>
    <row r="41" spans="1:19" s="5" customFormat="1" ht="9.6" customHeight="1">
      <c r="A41" s="64"/>
      <c r="B41" s="64"/>
      <c r="C41" s="64"/>
      <c r="D41" s="84"/>
      <c r="E41" s="64"/>
      <c r="F41" s="66"/>
      <c r="G41" s="66"/>
      <c r="I41" s="66"/>
      <c r="J41" s="86"/>
      <c r="K41" s="53"/>
      <c r="L41" s="54"/>
      <c r="M41" s="53"/>
      <c r="N41" s="54"/>
      <c r="O41" s="87"/>
      <c r="P41" s="54"/>
      <c r="Q41" s="68"/>
      <c r="R41" s="95"/>
      <c r="S41" s="56"/>
    </row>
    <row r="42" spans="1:19" s="5" customFormat="1" ht="9.6" customHeight="1">
      <c r="A42" s="64"/>
      <c r="B42" s="64"/>
      <c r="C42" s="64"/>
      <c r="D42" s="84"/>
      <c r="E42" s="64"/>
      <c r="F42" s="66"/>
      <c r="G42" s="66"/>
      <c r="I42" s="66"/>
      <c r="J42" s="86"/>
      <c r="K42" s="53"/>
      <c r="L42" s="54"/>
      <c r="M42" s="53"/>
      <c r="N42" s="54"/>
      <c r="O42" s="87"/>
      <c r="P42" s="54"/>
      <c r="Q42" s="68"/>
      <c r="R42" s="95"/>
      <c r="S42" s="56"/>
    </row>
    <row r="43" spans="1:19" s="5" customFormat="1" ht="9.6" customHeight="1">
      <c r="A43" s="64"/>
      <c r="B43" s="64"/>
      <c r="C43" s="64"/>
      <c r="D43" s="84"/>
      <c r="E43" s="64"/>
      <c r="F43" s="66"/>
      <c r="G43" s="66"/>
      <c r="I43" s="66"/>
      <c r="J43" s="86"/>
      <c r="K43" s="53"/>
      <c r="L43" s="54"/>
      <c r="M43" s="53"/>
      <c r="N43" s="54"/>
      <c r="O43" s="87"/>
      <c r="P43" s="54"/>
      <c r="Q43" s="68"/>
      <c r="R43" s="95"/>
      <c r="S43" s="56"/>
    </row>
    <row r="44" spans="1:19" s="5" customFormat="1" ht="9.6" customHeight="1">
      <c r="A44" s="64"/>
      <c r="B44" s="64"/>
      <c r="C44" s="64"/>
      <c r="D44" s="84"/>
      <c r="E44" s="64"/>
      <c r="F44" s="66"/>
      <c r="G44" s="66"/>
      <c r="I44" s="66"/>
      <c r="J44" s="86"/>
      <c r="K44" s="53"/>
      <c r="L44" s="54"/>
      <c r="M44" s="53"/>
      <c r="N44" s="54"/>
      <c r="O44" s="87"/>
      <c r="P44" s="54"/>
      <c r="Q44" s="68"/>
      <c r="R44" s="95"/>
      <c r="S44" s="56"/>
    </row>
    <row r="45" spans="1:19" s="5" customFormat="1" ht="9.6" customHeight="1">
      <c r="A45" s="64"/>
      <c r="B45" s="64"/>
      <c r="C45" s="64"/>
      <c r="D45" s="84"/>
      <c r="E45" s="64"/>
      <c r="F45" s="66"/>
      <c r="G45" s="66"/>
      <c r="I45" s="66"/>
      <c r="J45" s="86"/>
      <c r="K45" s="53"/>
      <c r="L45" s="54"/>
      <c r="M45" s="53"/>
      <c r="N45" s="54"/>
      <c r="O45" s="87"/>
      <c r="P45" s="54"/>
      <c r="Q45" s="68"/>
      <c r="R45" s="95"/>
      <c r="S45" s="56"/>
    </row>
    <row r="46" spans="1:19" s="5" customFormat="1" ht="9.6" customHeight="1">
      <c r="A46" s="64"/>
      <c r="B46" s="64"/>
      <c r="C46" s="64"/>
      <c r="D46" s="84"/>
      <c r="E46" s="64"/>
      <c r="F46" s="66"/>
      <c r="G46" s="66"/>
      <c r="I46" s="66"/>
      <c r="J46" s="86"/>
      <c r="K46" s="53"/>
      <c r="L46" s="54"/>
      <c r="M46" s="53"/>
      <c r="N46" s="54"/>
      <c r="O46" s="87"/>
      <c r="P46" s="54"/>
      <c r="Q46" s="68"/>
      <c r="R46" s="95"/>
      <c r="S46" s="56"/>
    </row>
    <row r="47" spans="1:19" s="5" customFormat="1" ht="9.6" customHeight="1">
      <c r="A47" s="64"/>
      <c r="B47" s="64"/>
      <c r="C47" s="64"/>
      <c r="D47" s="84"/>
      <c r="E47" s="64"/>
      <c r="F47" s="66"/>
      <c r="G47" s="66"/>
      <c r="I47" s="66"/>
      <c r="J47" s="86"/>
      <c r="K47" s="53"/>
      <c r="L47" s="54"/>
      <c r="M47" s="53"/>
      <c r="N47" s="54"/>
      <c r="O47" s="87"/>
      <c r="P47" s="54"/>
      <c r="Q47" s="68"/>
      <c r="R47" s="95"/>
      <c r="S47" s="56"/>
    </row>
    <row r="48" spans="1:19" s="5" customFormat="1" ht="9.6" customHeight="1">
      <c r="A48" s="64"/>
      <c r="B48" s="64"/>
      <c r="C48" s="64"/>
      <c r="D48" s="84"/>
      <c r="E48" s="64"/>
      <c r="F48" s="66"/>
      <c r="G48" s="66"/>
      <c r="I48" s="66"/>
      <c r="J48" s="86"/>
      <c r="K48" s="53"/>
      <c r="L48" s="54"/>
      <c r="M48" s="53"/>
      <c r="N48" s="54"/>
      <c r="O48" s="87"/>
      <c r="P48" s="54"/>
      <c r="Q48" s="68"/>
      <c r="R48" s="95"/>
      <c r="S48" s="56"/>
    </row>
    <row r="49" spans="1:19" s="5" customFormat="1" ht="9.6" customHeight="1">
      <c r="A49" s="64"/>
      <c r="B49" s="64"/>
      <c r="C49" s="64"/>
      <c r="D49" s="84"/>
      <c r="E49" s="64"/>
      <c r="F49" s="66"/>
      <c r="G49" s="66"/>
      <c r="I49" s="66"/>
      <c r="J49" s="86"/>
      <c r="K49" s="53"/>
      <c r="L49" s="54"/>
      <c r="M49" s="53"/>
      <c r="N49" s="54"/>
      <c r="O49" s="87"/>
      <c r="P49" s="54"/>
      <c r="Q49" s="68"/>
      <c r="R49" s="95"/>
      <c r="S49" s="56"/>
    </row>
    <row r="50" spans="1:19" s="5" customFormat="1" ht="9.6" customHeight="1">
      <c r="A50" s="64"/>
      <c r="B50" s="64"/>
      <c r="C50" s="64"/>
      <c r="D50" s="84"/>
      <c r="E50" s="64"/>
      <c r="F50" s="66"/>
      <c r="G50" s="66"/>
      <c r="I50" s="66"/>
      <c r="J50" s="86"/>
      <c r="K50" s="53"/>
      <c r="L50" s="54"/>
      <c r="M50" s="53"/>
      <c r="N50" s="54"/>
      <c r="O50" s="87"/>
      <c r="P50" s="54"/>
      <c r="Q50" s="68"/>
      <c r="R50" s="95"/>
      <c r="S50" s="56"/>
    </row>
    <row r="51" spans="1:19" s="5" customFormat="1" ht="9.6" customHeight="1">
      <c r="A51" s="64"/>
      <c r="B51" s="64"/>
      <c r="C51" s="64"/>
      <c r="D51" s="84"/>
      <c r="E51" s="64"/>
      <c r="F51" s="66"/>
      <c r="G51" s="66"/>
      <c r="I51" s="66"/>
      <c r="J51" s="86"/>
      <c r="K51" s="53"/>
      <c r="L51" s="54"/>
      <c r="M51" s="53"/>
      <c r="N51" s="54"/>
      <c r="O51" s="87"/>
      <c r="P51" s="54"/>
      <c r="Q51" s="68"/>
      <c r="R51" s="95"/>
      <c r="S51" s="56"/>
    </row>
    <row r="52" spans="1:19" s="5" customFormat="1" ht="9.6" customHeight="1">
      <c r="A52" s="64"/>
      <c r="B52" s="64"/>
      <c r="C52" s="64"/>
      <c r="D52" s="84"/>
      <c r="E52" s="64"/>
      <c r="F52" s="66"/>
      <c r="G52" s="66"/>
      <c r="I52" s="66"/>
      <c r="J52" s="86"/>
      <c r="K52" s="53"/>
      <c r="L52" s="54"/>
      <c r="M52" s="53"/>
      <c r="N52" s="54"/>
      <c r="O52" s="87"/>
      <c r="P52" s="54"/>
      <c r="Q52" s="68"/>
      <c r="R52" s="95"/>
      <c r="S52" s="56"/>
    </row>
    <row r="53" spans="1:19" s="5" customFormat="1" ht="9.6" customHeight="1">
      <c r="A53" s="64"/>
      <c r="B53" s="64"/>
      <c r="C53" s="64"/>
      <c r="D53" s="84"/>
      <c r="E53" s="64"/>
      <c r="F53" s="66"/>
      <c r="G53" s="66"/>
      <c r="I53" s="66"/>
      <c r="J53" s="86"/>
      <c r="K53" s="53"/>
      <c r="L53" s="54"/>
      <c r="M53" s="53"/>
      <c r="N53" s="54"/>
      <c r="O53" s="87"/>
      <c r="P53" s="54"/>
      <c r="Q53" s="68"/>
      <c r="R53" s="95"/>
      <c r="S53" s="56"/>
    </row>
    <row r="54" spans="1:19" s="5" customFormat="1" ht="9.6" customHeight="1">
      <c r="A54" s="64"/>
      <c r="B54" s="64"/>
      <c r="C54" s="64"/>
      <c r="D54" s="84"/>
      <c r="E54" s="64"/>
      <c r="F54" s="66"/>
      <c r="G54" s="66"/>
      <c r="I54" s="66"/>
      <c r="J54" s="86"/>
      <c r="K54" s="53"/>
      <c r="L54" s="54"/>
      <c r="M54" s="53"/>
      <c r="N54" s="54"/>
      <c r="O54" s="87"/>
      <c r="P54" s="54"/>
      <c r="Q54" s="68"/>
      <c r="R54" s="95"/>
      <c r="S54" s="56"/>
    </row>
    <row r="55" spans="1:19" s="5" customFormat="1" ht="9.6" customHeight="1">
      <c r="A55" s="64"/>
      <c r="B55" s="64"/>
      <c r="C55" s="64"/>
      <c r="D55" s="84"/>
      <c r="E55" s="64"/>
      <c r="F55" s="66"/>
      <c r="G55" s="66"/>
      <c r="I55" s="66"/>
      <c r="J55" s="86"/>
      <c r="K55" s="53"/>
      <c r="L55" s="54"/>
      <c r="M55" s="53"/>
      <c r="N55" s="54"/>
      <c r="O55" s="87"/>
      <c r="P55" s="54"/>
      <c r="Q55" s="68"/>
      <c r="R55" s="95"/>
      <c r="S55" s="56"/>
    </row>
    <row r="56" spans="1:19" s="5" customFormat="1" ht="9.6" customHeight="1">
      <c r="A56" s="64"/>
      <c r="B56" s="64"/>
      <c r="C56" s="64"/>
      <c r="D56" s="84"/>
      <c r="E56" s="64"/>
      <c r="F56" s="66"/>
      <c r="G56" s="66"/>
      <c r="I56" s="66"/>
      <c r="J56" s="86"/>
      <c r="K56" s="53"/>
      <c r="L56" s="54"/>
      <c r="M56" s="53"/>
      <c r="N56" s="54"/>
      <c r="O56" s="87"/>
      <c r="P56" s="54"/>
      <c r="Q56" s="68"/>
      <c r="R56" s="95"/>
      <c r="S56" s="56"/>
    </row>
    <row r="57" spans="1:19" s="5" customFormat="1" ht="9.6" customHeight="1">
      <c r="A57" s="64"/>
      <c r="B57" s="64"/>
      <c r="C57" s="64"/>
      <c r="D57" s="84"/>
      <c r="E57" s="64"/>
      <c r="F57" s="66"/>
      <c r="G57" s="66"/>
      <c r="I57" s="66"/>
      <c r="J57" s="86"/>
      <c r="K57" s="53"/>
      <c r="L57" s="54"/>
      <c r="M57" s="53"/>
      <c r="N57" s="54"/>
      <c r="O57" s="87"/>
      <c r="P57" s="54"/>
      <c r="Q57" s="68"/>
      <c r="R57" s="95"/>
      <c r="S57" s="56"/>
    </row>
    <row r="58" spans="1:19" s="5" customFormat="1" ht="9.6" customHeight="1">
      <c r="A58" s="64"/>
      <c r="B58" s="64"/>
      <c r="C58" s="64"/>
      <c r="D58" s="84"/>
      <c r="E58" s="64"/>
      <c r="F58" s="66"/>
      <c r="G58" s="66"/>
      <c r="I58" s="66"/>
      <c r="J58" s="86"/>
      <c r="K58" s="53"/>
      <c r="L58" s="54"/>
      <c r="M58" s="53"/>
      <c r="N58" s="54"/>
      <c r="O58" s="87"/>
      <c r="P58" s="54"/>
      <c r="Q58" s="68"/>
      <c r="R58" s="95"/>
      <c r="S58" s="56"/>
    </row>
    <row r="59" spans="1:19" s="5" customFormat="1" ht="9.6" customHeight="1">
      <c r="A59" s="64"/>
      <c r="B59" s="64"/>
      <c r="C59" s="64"/>
      <c r="D59" s="84"/>
      <c r="E59" s="64"/>
      <c r="F59" s="66"/>
      <c r="G59" s="66"/>
      <c r="I59" s="66"/>
      <c r="J59" s="86"/>
      <c r="K59" s="53"/>
      <c r="L59" s="54"/>
      <c r="M59" s="53"/>
      <c r="N59" s="54"/>
      <c r="O59" s="87"/>
      <c r="P59" s="54"/>
      <c r="Q59" s="68"/>
      <c r="R59" s="95"/>
      <c r="S59" s="56"/>
    </row>
    <row r="60" spans="1:19" s="5" customFormat="1" ht="9.6" customHeight="1">
      <c r="A60" s="64"/>
      <c r="B60" s="64"/>
      <c r="C60" s="64"/>
      <c r="D60" s="84"/>
      <c r="E60" s="64"/>
      <c r="F60" s="66"/>
      <c r="G60" s="66"/>
      <c r="I60" s="66"/>
      <c r="J60" s="86"/>
      <c r="K60" s="53"/>
      <c r="L60" s="54"/>
      <c r="M60" s="53"/>
      <c r="N60" s="54"/>
      <c r="O60" s="87"/>
      <c r="P60" s="54"/>
      <c r="Q60" s="68"/>
      <c r="R60" s="95"/>
      <c r="S60" s="56"/>
    </row>
    <row r="61" spans="1:19" s="5" customFormat="1" ht="9.6" customHeight="1">
      <c r="A61" s="64"/>
      <c r="B61" s="64"/>
      <c r="C61" s="64"/>
      <c r="D61" s="84"/>
      <c r="E61" s="64"/>
      <c r="F61" s="66"/>
      <c r="G61" s="66"/>
      <c r="I61" s="66"/>
      <c r="J61" s="86"/>
      <c r="K61" s="53"/>
      <c r="L61" s="54"/>
      <c r="M61" s="53"/>
      <c r="N61" s="54"/>
      <c r="O61" s="87"/>
      <c r="P61" s="54"/>
      <c r="Q61" s="68"/>
      <c r="R61" s="95"/>
      <c r="S61" s="56"/>
    </row>
    <row r="62" spans="1:19" s="5" customFormat="1" ht="9.6" customHeight="1">
      <c r="A62" s="64"/>
      <c r="B62" s="64"/>
      <c r="C62" s="64"/>
      <c r="D62" s="84"/>
      <c r="E62" s="64"/>
      <c r="F62" s="66"/>
      <c r="G62" s="66"/>
      <c r="I62" s="66"/>
      <c r="J62" s="86"/>
      <c r="K62" s="53"/>
      <c r="L62" s="54"/>
      <c r="M62" s="53"/>
      <c r="N62" s="54"/>
      <c r="O62" s="87"/>
      <c r="P62" s="54"/>
      <c r="Q62" s="68"/>
      <c r="R62" s="95"/>
      <c r="S62" s="56"/>
    </row>
    <row r="63" spans="1:19" s="5" customFormat="1" ht="9.6" customHeight="1">
      <c r="A63" s="64"/>
      <c r="B63" s="64"/>
      <c r="C63" s="64"/>
      <c r="D63" s="84"/>
      <c r="E63" s="64"/>
      <c r="F63" s="66"/>
      <c r="G63" s="66"/>
      <c r="I63" s="66"/>
      <c r="J63" s="86"/>
      <c r="K63" s="53"/>
      <c r="L63" s="54"/>
      <c r="M63" s="53"/>
      <c r="N63" s="54"/>
      <c r="O63" s="87"/>
      <c r="P63" s="54"/>
      <c r="Q63" s="68"/>
      <c r="R63" s="95"/>
      <c r="S63" s="56"/>
    </row>
    <row r="64" spans="1:19" s="5" customFormat="1" ht="9.6" customHeight="1">
      <c r="A64" s="64"/>
      <c r="B64" s="64"/>
      <c r="C64" s="64"/>
      <c r="D64" s="84"/>
      <c r="E64" s="64"/>
      <c r="F64" s="66"/>
      <c r="G64" s="66"/>
      <c r="I64" s="66"/>
      <c r="J64" s="86"/>
      <c r="K64" s="53"/>
      <c r="L64" s="54"/>
      <c r="M64" s="53"/>
      <c r="N64" s="54"/>
      <c r="O64" s="87"/>
      <c r="P64" s="54"/>
      <c r="Q64" s="68"/>
      <c r="R64" s="95"/>
      <c r="S64" s="56"/>
    </row>
    <row r="65" spans="1:19" s="5" customFormat="1" ht="9.6" customHeight="1">
      <c r="A65" s="64"/>
      <c r="B65" s="64"/>
      <c r="C65" s="64"/>
      <c r="D65" s="84"/>
      <c r="E65" s="64"/>
      <c r="F65" s="66"/>
      <c r="G65" s="66"/>
      <c r="I65" s="66"/>
      <c r="J65" s="86"/>
      <c r="K65" s="53"/>
      <c r="L65" s="54"/>
      <c r="M65" s="53"/>
      <c r="N65" s="54"/>
      <c r="O65" s="87"/>
      <c r="P65" s="54"/>
      <c r="Q65" s="68"/>
      <c r="R65" s="95"/>
      <c r="S65" s="56"/>
    </row>
    <row r="66" spans="1:19" s="5" customFormat="1" ht="9.6" customHeight="1">
      <c r="A66" s="64"/>
      <c r="B66" s="64"/>
      <c r="C66" s="64"/>
      <c r="D66" s="84"/>
      <c r="E66" s="64"/>
      <c r="F66" s="66"/>
      <c r="G66" s="66"/>
      <c r="I66" s="66"/>
      <c r="J66" s="86"/>
      <c r="K66" s="53"/>
      <c r="L66" s="54"/>
      <c r="M66" s="53"/>
      <c r="N66" s="54"/>
      <c r="O66" s="87"/>
      <c r="P66" s="54"/>
      <c r="Q66" s="68"/>
      <c r="R66" s="95"/>
      <c r="S66" s="56"/>
    </row>
    <row r="67" spans="1:19" s="5" customFormat="1" ht="9.6" customHeight="1">
      <c r="A67" s="64"/>
      <c r="B67" s="64"/>
      <c r="C67" s="64"/>
      <c r="D67" s="84"/>
      <c r="E67" s="64"/>
      <c r="F67" s="66"/>
      <c r="G67" s="66"/>
      <c r="I67" s="66"/>
      <c r="J67" s="86"/>
      <c r="K67" s="53"/>
      <c r="L67" s="54"/>
      <c r="M67" s="53"/>
      <c r="N67" s="54"/>
      <c r="O67" s="87"/>
      <c r="P67" s="54"/>
      <c r="Q67" s="68"/>
      <c r="R67" s="95"/>
      <c r="S67" s="56"/>
    </row>
    <row r="68" spans="1:19" s="5" customFormat="1" ht="9.6" customHeight="1">
      <c r="A68" s="64"/>
      <c r="B68" s="64"/>
      <c r="C68" s="64"/>
      <c r="D68" s="84"/>
      <c r="E68" s="64"/>
      <c r="F68" s="66"/>
      <c r="G68" s="66"/>
      <c r="I68" s="66"/>
      <c r="J68" s="86"/>
      <c r="K68" s="53"/>
      <c r="L68" s="54"/>
      <c r="M68" s="53"/>
      <c r="N68" s="54"/>
      <c r="O68" s="87"/>
      <c r="P68" s="54"/>
      <c r="Q68" s="68"/>
      <c r="R68" s="95"/>
      <c r="S68" s="56"/>
    </row>
    <row r="69" spans="1:19" s="5" customFormat="1" ht="9.6" customHeight="1">
      <c r="A69" s="112"/>
      <c r="B69" s="113"/>
      <c r="C69" s="113"/>
      <c r="D69" s="114"/>
      <c r="E69" s="113"/>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3"/>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6"/>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94"/>
      <c r="F72" s="140">
        <f>IF(D72&gt;$R$79,,UPPER(VLOOKUP(D72,'1D ELO (3)'!$A$7:$L$23,2)))</f>
        <v>0</v>
      </c>
      <c r="G72" s="185"/>
      <c r="H72" s="185"/>
      <c r="I72" s="142"/>
      <c r="J72" s="143" t="s">
        <v>146</v>
      </c>
      <c r="K72" s="137"/>
      <c r="L72" s="144"/>
      <c r="M72" s="137"/>
      <c r="N72" s="145"/>
      <c r="O72" s="146" t="s">
        <v>354</v>
      </c>
      <c r="P72" s="147"/>
      <c r="Q72" s="147"/>
      <c r="R72" s="148"/>
    </row>
    <row r="73" spans="1:19" s="6" customFormat="1" ht="9" customHeight="1">
      <c r="A73" s="149" t="s">
        <v>355</v>
      </c>
      <c r="B73" s="150"/>
      <c r="C73" s="151"/>
      <c r="D73" s="139"/>
      <c r="E73" s="194"/>
      <c r="F73" s="140">
        <f>IF(D72&gt;$R$79,,UPPER(VLOOKUP(D72,'1D ELO (3)'!$A$7:$L$23,8)))</f>
        <v>0</v>
      </c>
      <c r="G73" s="185"/>
      <c r="H73" s="185"/>
      <c r="I73" s="142"/>
      <c r="J73" s="143"/>
      <c r="K73" s="137"/>
      <c r="L73" s="144"/>
      <c r="M73" s="137"/>
      <c r="N73" s="145"/>
      <c r="O73" s="150"/>
      <c r="P73" s="152"/>
      <c r="Q73" s="150"/>
      <c r="R73" s="153"/>
    </row>
    <row r="74" spans="1:19" s="6" customFormat="1" ht="9" customHeight="1">
      <c r="A74" s="154"/>
      <c r="B74" s="155"/>
      <c r="C74" s="156"/>
      <c r="D74" s="139">
        <v>2</v>
      </c>
      <c r="E74" s="158"/>
      <c r="F74" s="140">
        <f>IF(D74&gt;$R$79,,UPPER(VLOOKUP(D74,'1D ELO (3)'!$A$7:$L$23,2)))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95"/>
      <c r="E75" s="158"/>
      <c r="F75" s="171">
        <f>IF(D74&gt;$R$79,,UPPER(VLOOKUP(D74,'1D ELO (3)'!$A$7:$L$23,8)))</f>
        <v>0</v>
      </c>
      <c r="G75" s="186"/>
      <c r="H75" s="186"/>
      <c r="I75" s="172"/>
      <c r="J75" s="143"/>
      <c r="K75" s="137"/>
      <c r="L75" s="144"/>
      <c r="M75" s="137"/>
      <c r="N75" s="145"/>
      <c r="O75" s="137"/>
      <c r="P75" s="144"/>
      <c r="Q75" s="137"/>
      <c r="R75" s="145"/>
    </row>
    <row r="76" spans="1:19" s="6" customFormat="1" ht="9" customHeight="1">
      <c r="A76" s="160"/>
      <c r="B76" s="161"/>
      <c r="C76" s="162"/>
      <c r="D76" s="196"/>
      <c r="E76" s="161"/>
      <c r="F76" s="197"/>
      <c r="G76" s="164"/>
      <c r="H76" s="164"/>
      <c r="I76" s="198"/>
      <c r="J76" s="143" t="s">
        <v>150</v>
      </c>
      <c r="K76" s="137"/>
      <c r="L76" s="144"/>
      <c r="M76" s="137"/>
      <c r="N76" s="145"/>
      <c r="O76" s="150"/>
      <c r="P76" s="152"/>
      <c r="Q76" s="150"/>
      <c r="R76" s="153"/>
    </row>
    <row r="77" spans="1:19" s="6" customFormat="1" ht="9" customHeight="1">
      <c r="A77" s="163"/>
      <c r="B77" s="164"/>
      <c r="C77" s="159"/>
      <c r="D77" s="196"/>
      <c r="E77" s="158"/>
      <c r="F77" s="197"/>
      <c r="G77" s="164"/>
      <c r="H77" s="164"/>
      <c r="I77" s="198"/>
      <c r="J77" s="143"/>
      <c r="K77" s="137"/>
      <c r="L77" s="144"/>
      <c r="M77" s="137"/>
      <c r="N77" s="145"/>
      <c r="O77" s="146" t="s">
        <v>155</v>
      </c>
      <c r="P77" s="147"/>
      <c r="Q77" s="147"/>
      <c r="R77" s="148"/>
    </row>
    <row r="78" spans="1:19" s="6" customFormat="1" ht="9" customHeight="1">
      <c r="A78" s="163"/>
      <c r="B78" s="164"/>
      <c r="C78" s="165"/>
      <c r="D78" s="196"/>
      <c r="E78" s="36"/>
      <c r="F78" s="197"/>
      <c r="G78" s="164"/>
      <c r="H78" s="164"/>
      <c r="I78" s="198"/>
      <c r="J78" s="143" t="s">
        <v>152</v>
      </c>
      <c r="K78" s="137"/>
      <c r="L78" s="144"/>
      <c r="M78" s="137"/>
      <c r="N78" s="145"/>
      <c r="O78" s="137"/>
      <c r="P78" s="144"/>
      <c r="Q78" s="137"/>
      <c r="R78" s="145"/>
    </row>
    <row r="79" spans="1:19" s="6" customFormat="1" ht="9" customHeight="1">
      <c r="A79" s="166"/>
      <c r="B79" s="167"/>
      <c r="C79" s="168"/>
      <c r="D79" s="199"/>
      <c r="E79" s="200"/>
      <c r="F79" s="201"/>
      <c r="G79" s="167"/>
      <c r="H79" s="167"/>
      <c r="I79" s="202"/>
      <c r="J79" s="173"/>
      <c r="K79" s="150"/>
      <c r="L79" s="152"/>
      <c r="M79" s="150"/>
      <c r="N79" s="153"/>
      <c r="O79" s="150">
        <f>R4</f>
        <v>0</v>
      </c>
      <c r="P79" s="152"/>
      <c r="Q79" s="150"/>
      <c r="R79" s="190">
        <f>MIN(4,'1D ELO (3)'!$P$5)</f>
        <v>0</v>
      </c>
    </row>
    <row r="80" spans="1:19" ht="15.75" customHeight="1"/>
    <row r="81" ht="9" customHeight="1"/>
  </sheetData>
  <mergeCells count="1">
    <mergeCell ref="A4:C4"/>
  </mergeCells>
  <dataValidations count="1">
    <dataValidation type="list" allowBlank="1" showInputMessage="1" sqref="I10 K14 I18 M22 I26 K30 I34 O38:O68" xr:uid="{00000000-0002-0000-3A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94274"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4">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t="s">
        <v>234</v>
      </c>
      <c r="R1" s="13"/>
    </row>
    <row r="2" spans="1:21">
      <c r="A2" s="16" t="s">
        <v>99</v>
      </c>
      <c r="B2" s="17"/>
      <c r="C2" s="17"/>
      <c r="D2" s="17"/>
      <c r="E2" s="17"/>
      <c r="F2" s="19">
        <f>Altalanos!$C$8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347</v>
      </c>
      <c r="D5" s="37" t="s">
        <v>166</v>
      </c>
      <c r="E5" s="188" t="s">
        <v>339</v>
      </c>
      <c r="F5" s="38" t="s">
        <v>167</v>
      </c>
      <c r="G5" s="38" t="s">
        <v>114</v>
      </c>
      <c r="H5" s="38"/>
      <c r="I5" s="38" t="s">
        <v>115</v>
      </c>
      <c r="J5" s="38"/>
      <c r="K5" s="37" t="s">
        <v>168</v>
      </c>
      <c r="L5" s="39"/>
      <c r="M5" s="37" t="s">
        <v>235</v>
      </c>
      <c r="N5" s="39"/>
      <c r="O5" s="37" t="s">
        <v>169</v>
      </c>
      <c r="P5" s="39"/>
      <c r="Q5" s="37" t="s">
        <v>356</v>
      </c>
      <c r="R5" s="40"/>
    </row>
    <row r="6" spans="1:21" s="4" customFormat="1" ht="9.7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(3)'!$A$7:$P$23,14))</f>
        <v/>
      </c>
      <c r="C7" s="47" t="str">
        <f>IF($D7="","",VLOOKUP($D7,'1D ELO (3)'!$A$7:$P$33,15))</f>
        <v/>
      </c>
      <c r="D7" s="48"/>
      <c r="E7" s="49" t="str">
        <f>UPPER(IF($D7="","",VLOOKUP($D7,'1D ELO (3)'!$A$7:$P$33,5)))</f>
        <v/>
      </c>
      <c r="F7" s="50" t="str">
        <f>UPPER(IF($D7="","",VLOOKUP($D7,'1D ELO (3)'!$A$7:$P$33,2)))</f>
        <v/>
      </c>
      <c r="G7" s="50" t="str">
        <f>IF($D7="","",VLOOKUP($D7,'1D ELO (3)'!$A$7:$P$33,3))</f>
        <v/>
      </c>
      <c r="H7" s="51"/>
      <c r="I7" s="50" t="str">
        <f>IF($D7="","",VLOOKUP($D7,'1D ELO (3)'!$A$7:$P$33,4))</f>
        <v/>
      </c>
      <c r="J7" s="52"/>
      <c r="K7" s="53"/>
      <c r="L7" s="54"/>
      <c r="M7" s="53"/>
      <c r="N7" s="54"/>
      <c r="O7" s="53"/>
      <c r="P7" s="54"/>
      <c r="Q7" s="53"/>
      <c r="R7" s="62"/>
      <c r="S7" s="56"/>
      <c r="U7" s="57" t="e">
        <f>#REF!</f>
        <v>#REF!</v>
      </c>
    </row>
    <row r="8" spans="1:21" s="5" customFormat="1" ht="9.6" customHeight="1">
      <c r="A8" s="58"/>
      <c r="B8" s="59"/>
      <c r="C8" s="59"/>
      <c r="D8" s="59"/>
      <c r="E8" s="49" t="str">
        <f>UPPER(IF($D7="","",VLOOKUP($D7,'1D ELO (3)'!$A$7:$P$33,11)))</f>
        <v/>
      </c>
      <c r="F8" s="50" t="str">
        <f>UPPER(IF($D7="","",VLOOKUP($D7,'1D ELO (3)'!$A$7:$P$33,8)))</f>
        <v/>
      </c>
      <c r="G8" s="50" t="str">
        <f>IF($D7="","",VLOOKUP($D7,'1D ELO (3)'!$A$7:$P$33,9))</f>
        <v/>
      </c>
      <c r="H8" s="51"/>
      <c r="I8" s="50" t="str">
        <f>IF($D7="","",VLOOKUP($D7,'1D ELO (3)'!$A$7:$P$33,10))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(3)'!$A$7:$P$23,14))</f>
        <v/>
      </c>
      <c r="C11" s="47" t="str">
        <f>IF($D11="","",VLOOKUP($D11,'1D ELO (3)'!$A$7:$P$33,15))</f>
        <v/>
      </c>
      <c r="D11" s="48"/>
      <c r="E11" s="76" t="str">
        <f>UPPER(IF($D11="","",VLOOKUP($D11,'1D ELO (3)'!$A$7:$P$33,5)))</f>
        <v/>
      </c>
      <c r="F11" s="77" t="str">
        <f>UPPER(IF($D11="","",VLOOKUP($D11,'1D ELO (3)'!$A$7:$P$33,2)))</f>
        <v/>
      </c>
      <c r="G11" s="77" t="str">
        <f>IF($D11="","",VLOOKUP($D11,'1D ELO (3)'!$A$7:$P$33,3))</f>
        <v/>
      </c>
      <c r="H11" s="78"/>
      <c r="I11" s="77" t="str">
        <f>IF($D11="","",VLOOKUP($D11,'1D ELO (3)'!$A$7:$P$33,4))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(3)'!$A$7:$P$33,11)))</f>
        <v/>
      </c>
      <c r="F12" s="77" t="str">
        <f>UPPER(IF($D11="","",VLOOKUP($D11,'1D ELO (3)'!$A$7:$P$33,8)))</f>
        <v/>
      </c>
      <c r="G12" s="77" t="str">
        <f>IF($D11="","",VLOOKUP($D11,'1D ELO (3)'!$A$7:$P$33,9))</f>
        <v/>
      </c>
      <c r="H12" s="78"/>
      <c r="I12" s="77" t="str">
        <f>IF($D11="","",VLOOKUP($D11,'1D ELO (3)'!$A$7:$P$33,10))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(3)'!$A$7:$P$23,14))</f>
        <v/>
      </c>
      <c r="C15" s="47" t="str">
        <f>IF($D15="","",VLOOKUP($D15,'1D ELO (3)'!$A$7:$P$33,15))</f>
        <v/>
      </c>
      <c r="D15" s="48"/>
      <c r="E15" s="76" t="str">
        <f>UPPER(IF($D15="","",VLOOKUP($D15,'1D ELO (3)'!$A$7:$P$33,5)))</f>
        <v/>
      </c>
      <c r="F15" s="77" t="str">
        <f>UPPER(IF($D15="","",VLOOKUP($D15,'1D ELO (3)'!$A$7:$P$33,2)))</f>
        <v/>
      </c>
      <c r="G15" s="77" t="str">
        <f>IF($D15="","",VLOOKUP($D15,'1D ELO (3)'!$A$7:$P$33,3))</f>
        <v/>
      </c>
      <c r="H15" s="78"/>
      <c r="I15" s="77" t="str">
        <f>IF($D15="","",VLOOKUP($D15,'1D ELO (3)'!$A$7:$P$33,4))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(3)'!$A$7:$P$33,11)))</f>
        <v/>
      </c>
      <c r="F16" s="77" t="str">
        <f>UPPER(IF($D15="","",VLOOKUP($D15,'1D ELO (3)'!$A$7:$P$33,8)))</f>
        <v/>
      </c>
      <c r="G16" s="77" t="str">
        <f>IF($D15="","",VLOOKUP($D15,'1D ELO (3)'!$A$7:$P$33,9))</f>
        <v/>
      </c>
      <c r="H16" s="78"/>
      <c r="I16" s="77" t="str">
        <f>IF($D15="","",VLOOKUP($D15,'1D ELO (3)'!$A$7:$P$33,10))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(3)'!$A$7:$P$23,14))</f>
        <v/>
      </c>
      <c r="C19" s="47" t="str">
        <f>IF($D19="","",VLOOKUP($D19,'1D ELO (3)'!$A$7:$P$33,15))</f>
        <v/>
      </c>
      <c r="D19" s="48"/>
      <c r="E19" s="76" t="str">
        <f>UPPER(IF($D19="","",VLOOKUP($D19,'1D ELO (3)'!$A$7:$P$33,5)))</f>
        <v/>
      </c>
      <c r="F19" s="77" t="str">
        <f>UPPER(IF($D19="","",VLOOKUP($D19,'1D ELO (3)'!$A$7:$P$33,2)))</f>
        <v/>
      </c>
      <c r="G19" s="77" t="str">
        <f>IF($D19="","",VLOOKUP($D19,'1D ELO (3)'!$A$7:$P$33,3))</f>
        <v/>
      </c>
      <c r="H19" s="78"/>
      <c r="I19" s="77" t="str">
        <f>IF($D19="","",VLOOKUP($D19,'1D ELO (3)'!$A$7:$P$33,4))</f>
        <v/>
      </c>
      <c r="J19" s="79"/>
      <c r="K19" s="53"/>
      <c r="L19" s="54"/>
      <c r="M19" s="81"/>
      <c r="N19" s="90"/>
      <c r="O19" s="53"/>
      <c r="P19" s="54"/>
      <c r="Q19" s="53"/>
      <c r="R19" s="62"/>
      <c r="S19" s="56"/>
    </row>
    <row r="20" spans="1:19" s="5" customFormat="1" ht="9.6" customHeight="1">
      <c r="A20" s="58"/>
      <c r="B20" s="59"/>
      <c r="C20" s="59"/>
      <c r="D20" s="59"/>
      <c r="E20" s="76" t="str">
        <f>UPPER(IF($D19="","",VLOOKUP($D19,'1D ELO (3)'!$A$7:$P$33,11)))</f>
        <v/>
      </c>
      <c r="F20" s="77" t="str">
        <f>UPPER(IF($D19="","",VLOOKUP($D19,'1D ELO (3)'!$A$7:$P$33,8)))</f>
        <v/>
      </c>
      <c r="G20" s="77" t="str">
        <f>IF($D19="","",VLOOKUP($D19,'1D ELO (3)'!$A$7:$P$33,9))</f>
        <v/>
      </c>
      <c r="H20" s="78"/>
      <c r="I20" s="77" t="str">
        <f>IF($D19="","",VLOOKUP($D19,'1D ELO (3)'!$A$7:$P$33,10))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65"/>
      <c r="F22" s="66"/>
      <c r="G22" s="66"/>
      <c r="I22" s="66"/>
      <c r="J22" s="86"/>
      <c r="K22" s="53"/>
      <c r="L22" s="54"/>
      <c r="M22" s="87" t="s">
        <v>173</v>
      </c>
      <c r="N22" s="73"/>
      <c r="O22" s="74" t="str">
        <f>UPPER(IF(OR(N22="a",N22="as"),M14,IF(OR(N22="b",N22="bs"),M30,)))</f>
        <v/>
      </c>
      <c r="P22" s="75"/>
      <c r="Q22" s="53"/>
      <c r="R22" s="62"/>
      <c r="S22" s="56"/>
    </row>
    <row r="23" spans="1:19" s="5" customFormat="1" ht="9.6" customHeight="1">
      <c r="A23" s="46">
        <v>5</v>
      </c>
      <c r="B23" s="47" t="str">
        <f>IF($D23="","",VLOOKUP($D23,'1D ELO (3)'!$A$7:$P$23,14))</f>
        <v/>
      </c>
      <c r="C23" s="47" t="str">
        <f>IF($D23="","",VLOOKUP($D23,'1D ELO (3)'!$A$7:$P$33,15))</f>
        <v/>
      </c>
      <c r="D23" s="48"/>
      <c r="E23" s="49" t="str">
        <f>UPPER(IF($D23="","",VLOOKUP($D23,'1D ELO (3)'!$A$7:$P$33,5)))</f>
        <v/>
      </c>
      <c r="F23" s="50" t="str">
        <f>UPPER(IF($D23="","",VLOOKUP($D23,'1D ELO (3)'!$A$7:$P$33,2)))</f>
        <v/>
      </c>
      <c r="G23" s="50" t="str">
        <f>IF($D23="","",VLOOKUP($D23,'1D ELO (3)'!$A$7:$P$33,3))</f>
        <v/>
      </c>
      <c r="H23" s="51"/>
      <c r="I23" s="50" t="str">
        <f>IF($D23="","",VLOOKUP($D23,'1D ELO (3)'!$A$7:$P$33,4))</f>
        <v/>
      </c>
      <c r="J23" s="52"/>
      <c r="K23" s="53"/>
      <c r="L23" s="54"/>
      <c r="M23" s="53"/>
      <c r="N23" s="80"/>
      <c r="O23" s="53"/>
      <c r="P23" s="80"/>
      <c r="Q23" s="53"/>
      <c r="R23" s="62"/>
      <c r="S23" s="56"/>
    </row>
    <row r="24" spans="1:19" s="5" customFormat="1" ht="9.6" customHeight="1">
      <c r="A24" s="58"/>
      <c r="B24" s="59"/>
      <c r="C24" s="59"/>
      <c r="D24" s="59"/>
      <c r="E24" s="92" t="str">
        <f>UPPER(IF($D23="","",VLOOKUP($D23,'1D ELO (3)'!$A$7:$P$33,11)))</f>
        <v/>
      </c>
      <c r="F24" s="93" t="str">
        <f>UPPER(IF($D23="","",VLOOKUP($D23,'1D ELO (3)'!$A$7:$P$33,8)))</f>
        <v/>
      </c>
      <c r="G24" s="93" t="str">
        <f>IF($D23="","",VLOOKUP($D23,'1D ELO (3)'!$A$7:$P$33,9))</f>
        <v/>
      </c>
      <c r="H24" s="94"/>
      <c r="I24" s="93" t="str">
        <f>IF($D23="","",VLOOKUP($D23,'1D ELO (3)'!$A$7:$P$33,10))</f>
        <v/>
      </c>
      <c r="J24" s="60"/>
      <c r="K24" s="61" t="str">
        <f>IF(J24="a",F23,IF(J24="b",F25,""))</f>
        <v/>
      </c>
      <c r="L24" s="54"/>
      <c r="M24" s="53"/>
      <c r="N24" s="80"/>
      <c r="O24" s="53"/>
      <c r="P24" s="80"/>
      <c r="Q24" s="53"/>
      <c r="R24" s="62"/>
      <c r="S24" s="56"/>
    </row>
    <row r="25" spans="1:19" s="5" customFormat="1" ht="9.6" customHeight="1">
      <c r="A25" s="58"/>
      <c r="B25" s="64"/>
      <c r="C25" s="64"/>
      <c r="D25" s="64"/>
      <c r="E25" s="65"/>
      <c r="F25" s="66"/>
      <c r="G25" s="66"/>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(3)'!$A$7:$P$23,14))</f>
        <v/>
      </c>
      <c r="C27" s="47" t="str">
        <f>IF($D27="","",VLOOKUP($D27,'1D ELO (3)'!$A$7:$P$33,15))</f>
        <v/>
      </c>
      <c r="D27" s="48"/>
      <c r="E27" s="76" t="str">
        <f>UPPER(IF($D27="","",VLOOKUP($D27,'1D ELO (3)'!$A$7:$P$33,5)))</f>
        <v/>
      </c>
      <c r="F27" s="77" t="str">
        <f>UPPER(IF($D27="","",VLOOKUP($D27,'1D ELO (3)'!$A$7:$P$33,2)))</f>
        <v/>
      </c>
      <c r="G27" s="77" t="str">
        <f>IF($D27="","",VLOOKUP($D27,'1D ELO (3)'!$A$7:$P$33,3))</f>
        <v/>
      </c>
      <c r="H27" s="78"/>
      <c r="I27" s="77" t="str">
        <f>IF($D27="","",VLOOKUP($D27,'1D ELO (3)'!$A$7:$P$33,4))</f>
        <v/>
      </c>
      <c r="J27" s="79"/>
      <c r="K27" s="53"/>
      <c r="L27" s="80"/>
      <c r="M27" s="81"/>
      <c r="N27" s="90"/>
      <c r="O27" s="53"/>
      <c r="P27" s="80"/>
      <c r="Q27" s="53"/>
      <c r="R27" s="62"/>
      <c r="S27" s="56"/>
    </row>
    <row r="28" spans="1:19" s="5" customFormat="1" ht="9.6" customHeight="1">
      <c r="A28" s="58"/>
      <c r="B28" s="59"/>
      <c r="C28" s="59"/>
      <c r="D28" s="59"/>
      <c r="E28" s="76" t="str">
        <f>UPPER(IF($D27="","",VLOOKUP($D27,'1D ELO (3)'!$A$7:$P$33,11)))</f>
        <v/>
      </c>
      <c r="F28" s="77" t="str">
        <f>UPPER(IF($D27="","",VLOOKUP($D27,'1D ELO (3)'!$A$7:$P$33,8)))</f>
        <v/>
      </c>
      <c r="G28" s="77" t="str">
        <f>IF($D27="","",VLOOKUP($D27,'1D ELO (3)'!$A$7:$P$33,9))</f>
        <v/>
      </c>
      <c r="H28" s="78"/>
      <c r="I28" s="77" t="str">
        <f>IF($D27="","",VLOOKUP($D27,'1D ELO (3)'!$A$7:$P$33,10))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(3)'!$A$7:$P$23,14))</f>
        <v/>
      </c>
      <c r="C31" s="47" t="str">
        <f>IF($D31="","",VLOOKUP($D31,'1D ELO (3)'!$A$7:$P$33,15))</f>
        <v/>
      </c>
      <c r="D31" s="48"/>
      <c r="E31" s="76" t="str">
        <f>UPPER(IF($D31="","",VLOOKUP($D31,'1D ELO (3)'!$A$7:$P$33,5)))</f>
        <v/>
      </c>
      <c r="F31" s="77" t="str">
        <f>UPPER(IF($D31="","",VLOOKUP($D31,'1D ELO (3)'!$A$7:$P$33,2)))</f>
        <v/>
      </c>
      <c r="G31" s="77" t="str">
        <f>IF($D31="","",VLOOKUP($D31,'1D ELO (3)'!$A$7:$P$33,3))</f>
        <v/>
      </c>
      <c r="H31" s="78"/>
      <c r="I31" s="77" t="str">
        <f>IF($D31="","",VLOOKUP($D31,'1D ELO (3)'!$A$7:$P$33,4))</f>
        <v/>
      </c>
      <c r="J31" s="52"/>
      <c r="K31" s="53"/>
      <c r="L31" s="80"/>
      <c r="M31" s="53"/>
      <c r="N31" s="54"/>
      <c r="O31" s="81"/>
      <c r="P31" s="80"/>
      <c r="Q31" s="53"/>
      <c r="R31" s="62"/>
      <c r="S31" s="56"/>
    </row>
    <row r="32" spans="1:19" s="5" customFormat="1" ht="9.6" customHeight="1">
      <c r="A32" s="58"/>
      <c r="B32" s="59"/>
      <c r="C32" s="59"/>
      <c r="D32" s="59"/>
      <c r="E32" s="76" t="str">
        <f>UPPER(IF($D31="","",VLOOKUP($D31,'1D ELO (3)'!$A$7:$P$33,11)))</f>
        <v/>
      </c>
      <c r="F32" s="77" t="str">
        <f>UPPER(IF($D31="","",VLOOKUP($D31,'1D ELO (3)'!$A$7:$P$33,8)))</f>
        <v/>
      </c>
      <c r="G32" s="77" t="str">
        <f>IF($D31="","",VLOOKUP($D31,'1D ELO (3)'!$A$7:$P$33,9))</f>
        <v/>
      </c>
      <c r="H32" s="78"/>
      <c r="I32" s="77" t="str">
        <f>IF($D31="","",VLOOKUP($D31,'1D ELO (3)'!$A$7:$P$33,10))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58">
        <v>8</v>
      </c>
      <c r="B35" s="47" t="str">
        <f>IF($D35="","",VLOOKUP($D35,'1D ELO (3)'!$A$7:$P$23,14))</f>
        <v/>
      </c>
      <c r="C35" s="47" t="str">
        <f>IF($D35="","",VLOOKUP($D35,'1D ELO (3)'!$A$7:$P$33,15))</f>
        <v/>
      </c>
      <c r="D35" s="48"/>
      <c r="E35" s="76" t="str">
        <f>UPPER(IF($D35="","",VLOOKUP($D35,'1D ELO (3)'!$A$7:$P$33,5)))</f>
        <v/>
      </c>
      <c r="F35" s="77" t="str">
        <f>UPPER(IF($D35="","",VLOOKUP($D35,'1D ELO (3)'!$A$7:$P$33,2)))</f>
        <v/>
      </c>
      <c r="G35" s="77" t="str">
        <f>IF($D35="","",VLOOKUP($D35,'1D ELO (3)'!$A$7:$P$33,3))</f>
        <v/>
      </c>
      <c r="H35" s="78"/>
      <c r="I35" s="77" t="str">
        <f>IF($D35="","",VLOOKUP($D35,'1D ELO (3)'!$A$7:$P$33,4))</f>
        <v/>
      </c>
      <c r="J35" s="79"/>
      <c r="K35" s="53"/>
      <c r="L35" s="54"/>
      <c r="M35" s="81"/>
      <c r="N35" s="69"/>
      <c r="O35" s="53"/>
      <c r="P35" s="80"/>
      <c r="Q35" s="53"/>
      <c r="R35" s="62"/>
      <c r="S35" s="56"/>
    </row>
    <row r="36" spans="1:19" s="5" customFormat="1" ht="9.6" customHeight="1">
      <c r="A36" s="58"/>
      <c r="B36" s="59"/>
      <c r="C36" s="59"/>
      <c r="D36" s="59"/>
      <c r="E36" s="76" t="str">
        <f>UPPER(IF($D35="","",VLOOKUP($D35,'1D ELO (3)'!$A$7:$P$33,11)))</f>
        <v/>
      </c>
      <c r="F36" s="77" t="str">
        <f>UPPER(IF($D35="","",VLOOKUP($D35,'1D ELO (3)'!$A$7:$P$33,8)))</f>
        <v/>
      </c>
      <c r="G36" s="77" t="str">
        <f>IF($D35="","",VLOOKUP($D35,'1D ELO (3)'!$A$7:$P$33,9))</f>
        <v/>
      </c>
      <c r="H36" s="78"/>
      <c r="I36" s="77" t="str">
        <f>IF($D35="","",VLOOKUP($D35,'1D ELO (3)'!$A$7:$P$33,10))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88">
        <v>9</v>
      </c>
      <c r="B39" s="47" t="str">
        <f>IF($D39="","",VLOOKUP($D39,'1D ELO (3)'!$A$7:$P$23,14))</f>
        <v/>
      </c>
      <c r="C39" s="47" t="str">
        <f>IF($D39="","",VLOOKUP($D39,'1D ELO (3)'!$A$7:$P$33,15))</f>
        <v/>
      </c>
      <c r="D39" s="48"/>
      <c r="E39" s="76" t="str">
        <f>UPPER(IF($D39="","",VLOOKUP($D39,'1D ELO (3)'!$A$7:$P$33,5)))</f>
        <v/>
      </c>
      <c r="F39" s="77" t="str">
        <f>UPPER(IF($D39="","",VLOOKUP($D39,'1D ELO (3)'!$A$7:$P$33,2)))</f>
        <v/>
      </c>
      <c r="G39" s="77" t="str">
        <f>IF($D39="","",VLOOKUP($D39,'1D ELO (3)'!$A$7:$P$33,3))</f>
        <v/>
      </c>
      <c r="H39" s="78"/>
      <c r="I39" s="77" t="str">
        <f>IF($D39="","",VLOOKUP($D39,'1D ELO (3)'!$A$7:$P$33,4))</f>
        <v/>
      </c>
      <c r="J39" s="52"/>
      <c r="K39" s="53"/>
      <c r="L39" s="54"/>
      <c r="M39" s="53"/>
      <c r="N39" s="54"/>
      <c r="O39" s="53"/>
      <c r="P39" s="80"/>
      <c r="Q39" s="81"/>
      <c r="R39" s="62"/>
      <c r="S39" s="56"/>
    </row>
    <row r="40" spans="1:19" s="5" customFormat="1" ht="9.6" customHeight="1">
      <c r="A40" s="58"/>
      <c r="B40" s="59"/>
      <c r="C40" s="59"/>
      <c r="D40" s="59"/>
      <c r="E40" s="76" t="str">
        <f>UPPER(IF($D39="","",VLOOKUP($D39,'1D ELO (3)'!$A$7:$P$33,11)))</f>
        <v/>
      </c>
      <c r="F40" s="77" t="str">
        <f>UPPER(IF($D39="","",VLOOKUP($D39,'1D ELO (3)'!$A$7:$P$33,8)))</f>
        <v/>
      </c>
      <c r="G40" s="77" t="str">
        <f>IF($D39="","",VLOOKUP($D39,'1D ELO (3)'!$A$7:$P$33,9))</f>
        <v/>
      </c>
      <c r="H40" s="78"/>
      <c r="I40" s="77" t="str">
        <f>IF($D39="","",VLOOKUP($D39,'1D ELO (3)'!$A$7:$P$33,10))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(3)'!$A$7:$P$23,14))</f>
        <v/>
      </c>
      <c r="C43" s="47" t="str">
        <f>IF($D43="","",VLOOKUP($D43,'1D ELO (3)'!$A$7:$P$33,15))</f>
        <v/>
      </c>
      <c r="D43" s="48"/>
      <c r="E43" s="76" t="str">
        <f>UPPER(IF($D43="","",VLOOKUP($D43,'1D ELO (3)'!$A$7:$P$33,5)))</f>
        <v/>
      </c>
      <c r="F43" s="77" t="str">
        <f>UPPER(IF($D43="","",VLOOKUP($D43,'1D ELO (3)'!$A$7:$P$33,2)))</f>
        <v/>
      </c>
      <c r="G43" s="77" t="str">
        <f>IF($D43="","",VLOOKUP($D43,'1D ELO (3)'!$A$7:$P$33,3))</f>
        <v/>
      </c>
      <c r="H43" s="78"/>
      <c r="I43" s="77" t="str">
        <f>IF($D43="","",VLOOKUP($D43,'1D ELO (3)'!$A$7:$P$33,4))</f>
        <v/>
      </c>
      <c r="J43" s="79"/>
      <c r="K43" s="53"/>
      <c r="L43" s="80"/>
      <c r="M43" s="81"/>
      <c r="N43" s="69"/>
      <c r="O43" s="53"/>
      <c r="P43" s="80"/>
      <c r="Q43" s="53"/>
      <c r="R43" s="62"/>
      <c r="S43" s="56"/>
    </row>
    <row r="44" spans="1:19" s="5" customFormat="1" ht="9.6" customHeight="1">
      <c r="A44" s="58"/>
      <c r="B44" s="59"/>
      <c r="C44" s="59"/>
      <c r="D44" s="59"/>
      <c r="E44" s="76" t="str">
        <f>UPPER(IF($D43="","",VLOOKUP($D43,'1D ELO (3)'!$A$7:$P$33,11)))</f>
        <v/>
      </c>
      <c r="F44" s="77" t="str">
        <f>UPPER(IF($D43="","",VLOOKUP($D43,'1D ELO (3)'!$A$7:$P$33,8)))</f>
        <v/>
      </c>
      <c r="G44" s="77" t="str">
        <f>IF($D43="","",VLOOKUP($D43,'1D ELO (3)'!$A$7:$P$33,9))</f>
        <v/>
      </c>
      <c r="H44" s="78"/>
      <c r="I44" s="77" t="str">
        <f>IF($D43="","",VLOOKUP($D43,'1D ELO (3)'!$A$7:$P$33,10))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(3)'!$A$7:$P$23,14))</f>
        <v/>
      </c>
      <c r="C47" s="47" t="str">
        <f>IF($D47="","",VLOOKUP($D47,'1D ELO (3)'!$A$7:$P$33,15))</f>
        <v/>
      </c>
      <c r="D47" s="48"/>
      <c r="E47" s="76" t="str">
        <f>UPPER(IF($D47="","",VLOOKUP($D47,'1D ELO (3)'!$A$7:$P$33,5)))</f>
        <v/>
      </c>
      <c r="F47" s="77" t="str">
        <f>UPPER(IF($D47="","",VLOOKUP($D47,'1D ELO (3)'!$A$7:$P$33,2)))</f>
        <v/>
      </c>
      <c r="G47" s="77" t="str">
        <f>IF($D47="","",VLOOKUP($D47,'1D ELO (3)'!$A$7:$P$33,3))</f>
        <v/>
      </c>
      <c r="H47" s="78"/>
      <c r="I47" s="77" t="str">
        <f>IF($D47="","",VLOOKUP($D47,'1D ELO (3)'!$A$7:$P$33,4))</f>
        <v/>
      </c>
      <c r="J47" s="52"/>
      <c r="K47" s="53"/>
      <c r="L47" s="80"/>
      <c r="M47" s="53"/>
      <c r="N47" s="80"/>
      <c r="O47" s="81"/>
      <c r="P47" s="80"/>
      <c r="Q47" s="53"/>
      <c r="R47" s="62"/>
      <c r="S47" s="56"/>
    </row>
    <row r="48" spans="1:19" s="5" customFormat="1" ht="9.6" customHeight="1">
      <c r="A48" s="58"/>
      <c r="B48" s="59"/>
      <c r="C48" s="59"/>
      <c r="D48" s="59"/>
      <c r="E48" s="76" t="str">
        <f>UPPER(IF($D47="","",VLOOKUP($D47,'1D ELO (3)'!$A$7:$P$33,11)))</f>
        <v/>
      </c>
      <c r="F48" s="77" t="str">
        <f>UPPER(IF($D47="","",VLOOKUP($D47,'1D ELO (3)'!$A$7:$P$33,8)))</f>
        <v/>
      </c>
      <c r="G48" s="77" t="str">
        <f>IF($D47="","",VLOOKUP($D47,'1D ELO (3)'!$A$7:$P$33,9))</f>
        <v/>
      </c>
      <c r="H48" s="78"/>
      <c r="I48" s="77" t="str">
        <f>IF($D47="","",VLOOKUP($D47,'1D ELO (3)'!$A$7:$P$33,10))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65"/>
      <c r="F50" s="66"/>
      <c r="G50" s="66"/>
      <c r="I50" s="87" t="s">
        <v>173</v>
      </c>
      <c r="J50" s="73"/>
      <c r="K50" s="74" t="str">
        <f>UPPER(IF(OR(J50="a",J50="as"),F48,IF(OR(J50="b",J50="bs"),F52,)))</f>
        <v/>
      </c>
      <c r="L50" s="60"/>
      <c r="M50" s="53"/>
      <c r="N50" s="80"/>
      <c r="O50" s="53"/>
      <c r="P50" s="80"/>
      <c r="Q50" s="53"/>
      <c r="R50" s="62"/>
      <c r="S50" s="56"/>
    </row>
    <row r="51" spans="1:19" s="5" customFormat="1" ht="9.6" customHeight="1">
      <c r="A51" s="107">
        <v>12</v>
      </c>
      <c r="B51" s="47" t="str">
        <f>IF($D51="","",VLOOKUP($D51,'1D ELO (3)'!$A$7:$P$23,14))</f>
        <v/>
      </c>
      <c r="C51" s="47" t="str">
        <f>IF($D51="","",VLOOKUP($D51,'1D ELO (3)'!$A$7:$P$33,15))</f>
        <v/>
      </c>
      <c r="D51" s="48"/>
      <c r="E51" s="49" t="str">
        <f>UPPER(IF($D51="","",VLOOKUP($D51,'1D ELO (3)'!$A$7:$P$33,5)))</f>
        <v/>
      </c>
      <c r="F51" s="50" t="str">
        <f>UPPER(IF($D51="","",VLOOKUP($D51,'1D ELO (3)'!$A$7:$P$33,2)))</f>
        <v/>
      </c>
      <c r="G51" s="50" t="str">
        <f>IF($D51="","",VLOOKUP($D51,'1D ELO (3)'!$A$7:$P$33,3))</f>
        <v/>
      </c>
      <c r="H51" s="51"/>
      <c r="I51" s="50" t="str">
        <f>IF($D51="","",VLOOKUP($D51,'1D ELO (3)'!$A$7:$P$33,4))</f>
        <v/>
      </c>
      <c r="J51" s="79"/>
      <c r="K51" s="53"/>
      <c r="L51" s="54"/>
      <c r="M51" s="81"/>
      <c r="N51" s="90"/>
      <c r="O51" s="53"/>
      <c r="P51" s="80"/>
      <c r="Q51" s="53"/>
      <c r="R51" s="62"/>
      <c r="S51" s="56"/>
    </row>
    <row r="52" spans="1:19" s="5" customFormat="1" ht="9.6" customHeight="1">
      <c r="A52" s="58"/>
      <c r="B52" s="59"/>
      <c r="C52" s="59"/>
      <c r="D52" s="59"/>
      <c r="E52" s="92" t="str">
        <f>UPPER(IF($D51="","",VLOOKUP($D51,'1D ELO (3)'!$A$7:$P$33,11)))</f>
        <v/>
      </c>
      <c r="F52" s="93" t="str">
        <f>UPPER(IF($D51="","",VLOOKUP($D51,'1D ELO (3)'!$A$7:$P$33,8)))</f>
        <v/>
      </c>
      <c r="G52" s="93" t="str">
        <f>IF($D51="","",VLOOKUP($D51,'1D ELO (3)'!$A$7:$P$33,9))</f>
        <v/>
      </c>
      <c r="H52" s="94"/>
      <c r="I52" s="93" t="str">
        <f>IF($D51="","",VLOOKUP($D51,'1D ELO (3)'!$A$7:$P$33,10))</f>
        <v/>
      </c>
      <c r="J52" s="60"/>
      <c r="K52" s="53"/>
      <c r="L52" s="54"/>
      <c r="M52" s="82"/>
      <c r="N52" s="91"/>
      <c r="O52" s="53"/>
      <c r="P52" s="80"/>
      <c r="Q52" s="53"/>
      <c r="R52" s="62"/>
      <c r="S52" s="56"/>
    </row>
    <row r="53" spans="1:19" s="5" customFormat="1" ht="9.6" customHeight="1">
      <c r="A53" s="58"/>
      <c r="B53" s="64"/>
      <c r="C53" s="64"/>
      <c r="D53" s="64"/>
      <c r="E53" s="65"/>
      <c r="F53" s="66"/>
      <c r="G53" s="66"/>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(3)'!$A$7:$P$23,14))</f>
        <v/>
      </c>
      <c r="C55" s="47" t="str">
        <f>IF($D55="","",VLOOKUP($D55,'1D ELO (3)'!$A$7:$P$33,15))</f>
        <v/>
      </c>
      <c r="D55" s="48"/>
      <c r="E55" s="76" t="str">
        <f>UPPER(IF($D55="","",VLOOKUP($D55,'1D ELO (3)'!$A$7:$P$33,5)))</f>
        <v/>
      </c>
      <c r="F55" s="77" t="str">
        <f>UPPER(IF($D55="","",VLOOKUP($D55,'1D ELO (3)'!$A$7:$P$33,2)))</f>
        <v/>
      </c>
      <c r="G55" s="77" t="str">
        <f>IF($D55="","",VLOOKUP($D55,'1D ELO (3)'!$A$7:$P$33,3))</f>
        <v/>
      </c>
      <c r="H55" s="78"/>
      <c r="I55" s="77" t="str">
        <f>IF($D55="","",VLOOKUP($D55,'1D ELO (3)'!$A$7:$P$33,4))</f>
        <v/>
      </c>
      <c r="J55" s="52"/>
      <c r="K55" s="53"/>
      <c r="L55" s="54"/>
      <c r="M55" s="53"/>
      <c r="N55" s="80"/>
      <c r="O55" s="53"/>
      <c r="P55" s="54"/>
      <c r="Q55" s="53"/>
      <c r="R55" s="62"/>
      <c r="S55" s="56"/>
    </row>
    <row r="56" spans="1:19" s="5" customFormat="1" ht="9.6" customHeight="1">
      <c r="A56" s="58"/>
      <c r="B56" s="59"/>
      <c r="C56" s="59"/>
      <c r="D56" s="59"/>
      <c r="E56" s="76" t="str">
        <f>UPPER(IF($D55="","",VLOOKUP($D55,'1D ELO (3)'!$A$7:$P$33,11)))</f>
        <v/>
      </c>
      <c r="F56" s="77" t="str">
        <f>UPPER(IF($D55="","",VLOOKUP($D55,'1D ELO (3)'!$A$7:$P$33,8)))</f>
        <v/>
      </c>
      <c r="G56" s="77" t="str">
        <f>IF($D55="","",VLOOKUP($D55,'1D ELO (3)'!$A$7:$P$33,9))</f>
        <v/>
      </c>
      <c r="H56" s="78"/>
      <c r="I56" s="77" t="str">
        <f>IF($D55="","",VLOOKUP($D55,'1D ELO (3)'!$A$7:$P$33,10))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(3)'!$A$7:$P$23,14))</f>
        <v/>
      </c>
      <c r="C59" s="47" t="str">
        <f>IF($D59="","",VLOOKUP($D59,'1D ELO (3)'!$A$7:$P$33,15))</f>
        <v/>
      </c>
      <c r="D59" s="48"/>
      <c r="E59" s="76" t="str">
        <f>UPPER(IF($D59="","",VLOOKUP($D59,'1D ELO (3)'!$A$7:$P$33,5)))</f>
        <v/>
      </c>
      <c r="F59" s="77" t="str">
        <f>UPPER(IF($D59="","",VLOOKUP($D59,'1D ELO (3)'!$A$7:$P$33,2)))</f>
        <v/>
      </c>
      <c r="G59" s="77" t="str">
        <f>IF($D59="","",VLOOKUP($D59,'1D ELO (3)'!$A$7:$P$33,3))</f>
        <v/>
      </c>
      <c r="H59" s="78"/>
      <c r="I59" s="77" t="str">
        <f>IF($D59="","",VLOOKUP($D59,'1D ELO (3)'!$A$7:$P$33,4))</f>
        <v/>
      </c>
      <c r="J59" s="79"/>
      <c r="K59" s="53"/>
      <c r="L59" s="80"/>
      <c r="M59" s="81"/>
      <c r="N59" s="90"/>
      <c r="O59" s="53"/>
      <c r="P59" s="54"/>
      <c r="Q59" s="53"/>
      <c r="R59" s="62"/>
      <c r="S59" s="56"/>
    </row>
    <row r="60" spans="1:19" s="5" customFormat="1" ht="9.6" customHeight="1">
      <c r="A60" s="58"/>
      <c r="B60" s="59"/>
      <c r="C60" s="59"/>
      <c r="D60" s="59"/>
      <c r="E60" s="76" t="str">
        <f>UPPER(IF($D59="","",VLOOKUP($D59,'1D ELO (3)'!$A$7:$P$33,11)))</f>
        <v/>
      </c>
      <c r="F60" s="77" t="str">
        <f>UPPER(IF($D59="","",VLOOKUP($D59,'1D ELO (3)'!$A$7:$P$33,8)))</f>
        <v/>
      </c>
      <c r="G60" s="77" t="str">
        <f>IF($D59="","",VLOOKUP($D59,'1D ELO (3)'!$A$7:$P$33,9))</f>
        <v/>
      </c>
      <c r="H60" s="78"/>
      <c r="I60" s="77" t="str">
        <f>IF($D59="","",VLOOKUP($D59,'1D ELO (3)'!$A$7:$P$33,10))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(3)'!$A$7:$P$23,14))</f>
        <v/>
      </c>
      <c r="C63" s="47" t="str">
        <f>IF($D63="","",VLOOKUP($D63,'1D ELO (3)'!$A$7:$P$33,15))</f>
        <v/>
      </c>
      <c r="D63" s="48"/>
      <c r="E63" s="76" t="str">
        <f>UPPER(IF($D63="","",VLOOKUP($D63,'1D ELO (3)'!$A$7:$P$33,5)))</f>
        <v/>
      </c>
      <c r="F63" s="77" t="str">
        <f>UPPER(IF($D63="","",VLOOKUP($D63,'1D ELO (3)'!$A$7:$P$33,2)))</f>
        <v/>
      </c>
      <c r="G63" s="77" t="str">
        <f>IF($D63="","",VLOOKUP($D63,'1D ELO (3)'!$A$7:$P$33,3))</f>
        <v/>
      </c>
      <c r="H63" s="78"/>
      <c r="I63" s="77" t="str">
        <f>IF($D63="","",VLOOKUP($D63,'1D ELO (3)'!$A$7:$P$33,4))</f>
        <v/>
      </c>
      <c r="J63" s="52"/>
      <c r="K63" s="53"/>
      <c r="L63" s="80"/>
      <c r="M63" s="53"/>
      <c r="N63" s="54"/>
      <c r="O63" s="81"/>
      <c r="P63" s="54"/>
      <c r="Q63" s="53"/>
      <c r="R63" s="62"/>
      <c r="S63" s="56"/>
    </row>
    <row r="64" spans="1:19" s="5" customFormat="1" ht="9.6" customHeight="1">
      <c r="A64" s="58"/>
      <c r="B64" s="59"/>
      <c r="C64" s="59"/>
      <c r="D64" s="59"/>
      <c r="E64" s="76" t="str">
        <f>UPPER(IF($D63="","",VLOOKUP($D63,'1D ELO (3)'!$A$7:$P$33,11)))</f>
        <v/>
      </c>
      <c r="F64" s="77" t="str">
        <f>UPPER(IF($D63="","",VLOOKUP($D63,'1D ELO (3)'!$A$7:$P$33,8)))</f>
        <v/>
      </c>
      <c r="G64" s="77" t="str">
        <f>IF($D63="","",VLOOKUP($D63,'1D ELO (3)'!$A$7:$P$33,9))</f>
        <v/>
      </c>
      <c r="H64" s="78"/>
      <c r="I64" s="77" t="str">
        <f>IF($D63="","",VLOOKUP($D63,'1D ELO (3)'!$A$7:$P$33,10))</f>
        <v/>
      </c>
      <c r="J64" s="60"/>
      <c r="K64" s="61" t="str">
        <f>IF(J64="a",F63,IF(J64="b",F65,""))</f>
        <v/>
      </c>
      <c r="L64" s="80"/>
      <c r="M64" s="53"/>
      <c r="N64" s="54"/>
      <c r="O64" s="53"/>
      <c r="P64" s="54"/>
      <c r="Q64" s="53"/>
      <c r="R64" s="62"/>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53"/>
      <c r="P65" s="54"/>
      <c r="Q65" s="53"/>
      <c r="R65" s="62"/>
      <c r="S65" s="56"/>
    </row>
    <row r="66" spans="1:19" s="5" customFormat="1" ht="9.6" customHeight="1">
      <c r="A66" s="58"/>
      <c r="B66" s="64"/>
      <c r="C66" s="64"/>
      <c r="D66" s="64"/>
      <c r="E66" s="65"/>
      <c r="F66" s="53"/>
      <c r="G66" s="53"/>
      <c r="I66" s="87" t="s">
        <v>173</v>
      </c>
      <c r="J66" s="73"/>
      <c r="K66" s="74" t="str">
        <f>UPPER(IF(OR(J66="a",J66="as"),F64,IF(OR(J66="b",J66="bs"),F68,)))</f>
        <v/>
      </c>
      <c r="L66" s="60"/>
      <c r="M66" s="53"/>
      <c r="N66" s="54"/>
      <c r="O66" s="53"/>
      <c r="P66" s="54"/>
      <c r="Q66" s="53"/>
      <c r="R66" s="62"/>
      <c r="S66" s="56"/>
    </row>
    <row r="67" spans="1:19" s="5" customFormat="1" ht="9.6" customHeight="1">
      <c r="A67" s="107">
        <v>16</v>
      </c>
      <c r="B67" s="47" t="str">
        <f>IF($D67="","",VLOOKUP($D67,'1D ELO (3)'!$A$7:$P$23,14))</f>
        <v/>
      </c>
      <c r="C67" s="47" t="str">
        <f>IF($D67="","",VLOOKUP($D67,'1D ELO (3)'!$A$7:$P$33,15))</f>
        <v/>
      </c>
      <c r="D67" s="48"/>
      <c r="E67" s="49" t="str">
        <f>UPPER(IF($D67="","",VLOOKUP($D67,'1D ELO (3)'!$A$7:$P$33,5)))</f>
        <v/>
      </c>
      <c r="F67" s="50" t="str">
        <f>UPPER(IF($D67="","",VLOOKUP($D67,'1D ELO (3)'!$A$7:$P$33,2)))</f>
        <v/>
      </c>
      <c r="G67" s="50" t="str">
        <f>IF($D67="","",VLOOKUP($D67,'1D ELO (3)'!$A$7:$P$33,3))</f>
        <v/>
      </c>
      <c r="H67" s="51"/>
      <c r="I67" s="50" t="str">
        <f>IF($D67="","",VLOOKUP($D67,'1D ELO (3)'!$A$7:$P$33,4))</f>
        <v/>
      </c>
      <c r="J67" s="79"/>
      <c r="K67" s="53"/>
      <c r="L67" s="54"/>
      <c r="M67" s="81"/>
      <c r="N67" s="69"/>
      <c r="O67" s="53"/>
      <c r="P67" s="54"/>
      <c r="Q67" s="53"/>
      <c r="R67" s="62"/>
      <c r="S67" s="56"/>
    </row>
    <row r="68" spans="1:19" s="5" customFormat="1" ht="9.6" customHeight="1">
      <c r="A68" s="58"/>
      <c r="B68" s="59"/>
      <c r="C68" s="59"/>
      <c r="D68" s="59"/>
      <c r="E68" s="92" t="str">
        <f>UPPER(IF($D67="","",VLOOKUP($D67,'1D ELO (3)'!$A$7:$P$33,11)))</f>
        <v/>
      </c>
      <c r="F68" s="93" t="str">
        <f>UPPER(IF($D67="","",VLOOKUP($D67,'1D ELO (3)'!$A$7:$P$33,8)))</f>
        <v/>
      </c>
      <c r="G68" s="93" t="str">
        <f>IF($D67="","",VLOOKUP($D67,'1D ELO (3)'!$A$7:$P$33,9))</f>
        <v/>
      </c>
      <c r="H68" s="94"/>
      <c r="I68" s="93" t="str">
        <f>IF($D67="","",VLOOKUP($D67,'1D ELO (3)'!$A$7:$P$33,10))</f>
        <v/>
      </c>
      <c r="J68" s="60"/>
      <c r="K68" s="53"/>
      <c r="L68" s="54"/>
      <c r="M68" s="82"/>
      <c r="N68" s="83"/>
      <c r="O68" s="53"/>
      <c r="P68" s="54"/>
      <c r="Q68" s="53"/>
      <c r="R68" s="62"/>
      <c r="S68" s="56"/>
    </row>
    <row r="69" spans="1:19" s="5" customFormat="1" ht="9.6" customHeight="1">
      <c r="A69" s="112"/>
      <c r="B69" s="113"/>
      <c r="C69" s="113"/>
      <c r="D69" s="114"/>
      <c r="E69" s="114"/>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4"/>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8"/>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39"/>
      <c r="F72" s="140">
        <f>IF(D72&gt;$R$79,,UPPER(VLOOKUP(D72,'1D ELO (3)'!$A$7:$L$23,2)))</f>
        <v>0</v>
      </c>
      <c r="G72" s="185"/>
      <c r="H72" s="185"/>
      <c r="I72" s="142"/>
      <c r="J72" s="143" t="s">
        <v>146</v>
      </c>
      <c r="K72" s="137"/>
      <c r="L72" s="144"/>
      <c r="M72" s="137"/>
      <c r="N72" s="145"/>
      <c r="O72" s="146" t="s">
        <v>354</v>
      </c>
      <c r="P72" s="147"/>
      <c r="Q72" s="147"/>
      <c r="R72" s="148"/>
    </row>
    <row r="73" spans="1:19" s="6" customFormat="1" ht="9" customHeight="1">
      <c r="A73" s="149" t="s">
        <v>148</v>
      </c>
      <c r="B73" s="150"/>
      <c r="C73" s="151"/>
      <c r="D73" s="139"/>
      <c r="E73" s="139"/>
      <c r="F73" s="140">
        <f>IF(D72&gt;$R$79,,UPPER(VLOOKUP(D72,'1D ELO (3)'!$A$7:$L$23,8)))</f>
        <v>0</v>
      </c>
      <c r="G73" s="185"/>
      <c r="H73" s="185"/>
      <c r="I73" s="142"/>
      <c r="J73" s="143"/>
      <c r="K73" s="137"/>
      <c r="L73" s="144"/>
      <c r="M73" s="137"/>
      <c r="N73" s="145"/>
      <c r="O73" s="150"/>
      <c r="P73" s="152"/>
      <c r="Q73" s="150"/>
      <c r="R73" s="153"/>
    </row>
    <row r="74" spans="1:19" s="6" customFormat="1" ht="9" customHeight="1">
      <c r="A74" s="154"/>
      <c r="B74" s="155"/>
      <c r="C74" s="156"/>
      <c r="D74" s="139">
        <v>2</v>
      </c>
      <c r="E74" s="139"/>
      <c r="F74" s="140">
        <f>IF(D74&gt;$R$79,,UPPER(VLOOKUP(D74,'1D ELO (3)'!$A$7:$L$23,2)))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(3)'!$A$7:$L$23,8)))</f>
        <v>0</v>
      </c>
      <c r="G75" s="185"/>
      <c r="H75" s="185"/>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(3)'!$A$7:$L$23,2)))</f>
        <v>0</v>
      </c>
      <c r="G76" s="185"/>
      <c r="H76" s="185"/>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(3)'!$A$7:$L$23,8)))</f>
        <v>0</v>
      </c>
      <c r="G77" s="185"/>
      <c r="H77" s="185"/>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(3)'!$A$7:$L$23,2)))</f>
        <v>0</v>
      </c>
      <c r="G78" s="185"/>
      <c r="H78" s="185"/>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(3)'!$A$7:$L$23,8)))</f>
        <v>0</v>
      </c>
      <c r="G79" s="186"/>
      <c r="H79" s="186"/>
      <c r="I79" s="172"/>
      <c r="J79" s="173"/>
      <c r="K79" s="150"/>
      <c r="L79" s="152"/>
      <c r="M79" s="150"/>
      <c r="N79" s="153"/>
      <c r="O79" s="150">
        <f>R4</f>
        <v>0</v>
      </c>
      <c r="P79" s="152"/>
      <c r="Q79" s="150"/>
      <c r="R79" s="190">
        <f>MIN(4,'1D ELO (3)'!$P$5)</f>
        <v>0</v>
      </c>
    </row>
    <row r="80" spans="1:19" ht="15.75" customHeight="1"/>
    <row r="81" ht="9" customHeight="1"/>
  </sheetData>
  <mergeCells count="1">
    <mergeCell ref="A4:C4"/>
  </mergeCells>
  <dataValidations count="1">
    <dataValidation type="list" allowBlank="1" showInputMessage="1" sqref="I10 K14 I18 M22 I26 K30 I34 O38 I42 K46 I50 M54 I58 K62 I66" xr:uid="{00000000-0002-0000-3B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95298"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37">
    <tabColor indexed="17"/>
  </sheetPr>
  <dimension ref="A1:U154"/>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 style="5" customWidth="1"/>
    <col min="6" max="6" width="10.109375" customWidth="1"/>
    <col min="7" max="7" width="2.6640625" customWidth="1"/>
    <col min="8" max="8" width="6.1093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E1" s="11"/>
      <c r="I1" s="12"/>
      <c r="J1" s="13"/>
      <c r="K1" s="14" t="s">
        <v>346</v>
      </c>
      <c r="L1" s="14"/>
      <c r="M1" s="15"/>
      <c r="N1" s="13"/>
      <c r="O1" s="13"/>
      <c r="P1" s="13"/>
      <c r="R1" s="13"/>
    </row>
    <row r="2" spans="1:21">
      <c r="A2" s="16" t="s">
        <v>99</v>
      </c>
      <c r="B2" s="17"/>
      <c r="C2" s="17"/>
      <c r="D2" s="17"/>
      <c r="E2" s="18"/>
      <c r="F2" s="19">
        <f>Altalanos!$C$8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357</v>
      </c>
      <c r="D5" s="37" t="s">
        <v>358</v>
      </c>
      <c r="E5" s="37" t="s">
        <v>111</v>
      </c>
      <c r="F5" s="38" t="s">
        <v>167</v>
      </c>
      <c r="G5" s="38" t="s">
        <v>114</v>
      </c>
      <c r="H5" s="38"/>
      <c r="I5" s="38" t="s">
        <v>115</v>
      </c>
      <c r="J5" s="38"/>
      <c r="K5" s="37" t="s">
        <v>168</v>
      </c>
      <c r="L5" s="39"/>
      <c r="M5" s="37" t="s">
        <v>273</v>
      </c>
      <c r="N5" s="39"/>
      <c r="O5" s="37" t="s">
        <v>359</v>
      </c>
      <c r="P5" s="39"/>
      <c r="Q5" s="37" t="s">
        <v>360</v>
      </c>
      <c r="R5" s="40"/>
    </row>
    <row r="6" spans="1:21" s="4" customFormat="1" ht="9.7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(3)'!$A$7:$P$39,14))</f>
        <v/>
      </c>
      <c r="C7" s="47" t="str">
        <f>IF($D7="","",VLOOKUP($D7,'1D ELO (3)'!$A$7:$P$39,15))</f>
        <v/>
      </c>
      <c r="D7" s="48"/>
      <c r="E7" s="49" t="str">
        <f>UPPER(IF($D7="","",VLOOKUP($D7,'1D ELO (3)'!$A$7:$P$33,5)))</f>
        <v/>
      </c>
      <c r="F7" s="50" t="str">
        <f>UPPER(IF($D7="","",VLOOKUP($D7,'1D ELO (3)'!$A$7:$P$33,2)))</f>
        <v/>
      </c>
      <c r="G7" s="50" t="str">
        <f>IF($D7="","",VLOOKUP($D7,'1D ELO (3)'!$A$7:$P$33,3))</f>
        <v/>
      </c>
      <c r="H7" s="51"/>
      <c r="I7" s="50" t="str">
        <f>IF($D7="","",VLOOKUP($D7,'1D ELO (3)'!$A$7:$P$33,4))</f>
        <v/>
      </c>
      <c r="J7" s="52"/>
      <c r="K7" s="53"/>
      <c r="L7" s="54"/>
      <c r="M7" s="53"/>
      <c r="N7" s="54"/>
      <c r="O7" s="53"/>
      <c r="P7" s="54"/>
      <c r="Q7" s="53"/>
      <c r="R7" s="55" t="s">
        <v>361</v>
      </c>
      <c r="S7" s="56"/>
      <c r="U7" s="57" t="e">
        <f>#REF!</f>
        <v>#REF!</v>
      </c>
    </row>
    <row r="8" spans="1:21" s="5" customFormat="1" ht="9.6" customHeight="1">
      <c r="A8" s="58"/>
      <c r="B8" s="59"/>
      <c r="C8" s="59"/>
      <c r="D8" s="59"/>
      <c r="E8" s="49" t="str">
        <f>UPPER(IF($D7="","",VLOOKUP($D7,'1D ELO (3)'!$A$7:$P$33,11)))</f>
        <v/>
      </c>
      <c r="F8" s="50" t="str">
        <f>UPPER(IF($D7="","",VLOOKUP($D7,'1D ELO (3)'!$A$7:$P$33,8)))</f>
        <v/>
      </c>
      <c r="G8" s="50" t="str">
        <f>IF($D7="","",VLOOKUP($D7,'1D ELO (3)'!$A$7:$P$33,9))</f>
        <v/>
      </c>
      <c r="H8" s="51"/>
      <c r="I8" s="50" t="str">
        <f>IF($D7="","",VLOOKUP($D7,'1D ELO (3)'!$A$7:$P$33,10))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(3)'!$A$7:$P$39,14))</f>
        <v/>
      </c>
      <c r="C11" s="47" t="str">
        <f>IF($D11="","",VLOOKUP($D11,'1D ELO (3)'!$A$7:$P$39,15))</f>
        <v/>
      </c>
      <c r="D11" s="48"/>
      <c r="E11" s="76" t="str">
        <f>UPPER(IF($D11="","",VLOOKUP($D11,'1D ELO (3)'!$A$7:$P$39,5)))</f>
        <v/>
      </c>
      <c r="F11" s="77" t="str">
        <f>UPPER(IF($D11="","",VLOOKUP($D11,'1D ELO (3)'!$A$7:$P$39,2)))</f>
        <v/>
      </c>
      <c r="G11" s="77" t="str">
        <f>IF($D11="","",VLOOKUP($D11,'1D ELO (3)'!$A$7:$P$39,3))</f>
        <v/>
      </c>
      <c r="H11" s="78"/>
      <c r="I11" s="77" t="str">
        <f>IF($D11="","",VLOOKUP($D11,'1D ELO (3)'!$A$7:$P$39,4))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(3)'!$A$7:$P$33,11)))</f>
        <v/>
      </c>
      <c r="F12" s="77" t="str">
        <f>UPPER(IF($D11="","",VLOOKUP($D11,'1D ELO (3)'!$A$7:$P$33,8)))</f>
        <v/>
      </c>
      <c r="G12" s="77" t="str">
        <f>IF($D11="","",VLOOKUP($D11,'1D ELO (3)'!$A$7:$P$33,9))</f>
        <v/>
      </c>
      <c r="H12" s="78"/>
      <c r="I12" s="77" t="str">
        <f>IF($D11="","",VLOOKUP($D11,'1D ELO (3)'!$A$7:$P$33,10))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(3)'!$A$7:$P$39,14))</f>
        <v/>
      </c>
      <c r="C15" s="47" t="str">
        <f>IF($D15="","",VLOOKUP($D15,'1D ELO (3)'!$A$7:$P$39,15))</f>
        <v/>
      </c>
      <c r="D15" s="48"/>
      <c r="E15" s="76" t="str">
        <f>UPPER(IF($D15="","",VLOOKUP($D15,'1D ELO (3)'!$A$7:$P$39,5)))</f>
        <v/>
      </c>
      <c r="F15" s="77" t="str">
        <f>UPPER(IF($D15="","",VLOOKUP($D15,'1D ELO (3)'!$A$7:$P$39,2)))</f>
        <v/>
      </c>
      <c r="G15" s="77" t="str">
        <f>IF($D15="","",VLOOKUP($D15,'1D ELO (3)'!$A$7:$P$39,3))</f>
        <v/>
      </c>
      <c r="H15" s="78"/>
      <c r="I15" s="77" t="str">
        <f>IF($D15="","",VLOOKUP($D15,'1D ELO (3)'!$A$7:$P$39,4))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(3)'!$A$7:$P$33,11)))</f>
        <v/>
      </c>
      <c r="F16" s="77" t="str">
        <f>UPPER(IF($D15="","",VLOOKUP($D15,'1D ELO (3)'!$A$7:$P$33,8)))</f>
        <v/>
      </c>
      <c r="G16" s="77" t="str">
        <f>IF($D15="","",VLOOKUP($D15,'1D ELO (3)'!$A$7:$P$33,9))</f>
        <v/>
      </c>
      <c r="H16" s="78"/>
      <c r="I16" s="77" t="str">
        <f>IF($D15="","",VLOOKUP($D15,'1D ELO (3)'!$A$7:$P$33,10))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(3)'!$A$7:$P$39,14))</f>
        <v/>
      </c>
      <c r="C19" s="47" t="str">
        <f>IF($D19="","",VLOOKUP($D19,'1D ELO (3)'!$A$7:$P$39,15))</f>
        <v/>
      </c>
      <c r="D19" s="48"/>
      <c r="E19" s="76" t="str">
        <f>UPPER(IF($D19="","",VLOOKUP($D19,'1D ELO (3)'!$A$7:$P$39,5)))</f>
        <v/>
      </c>
      <c r="F19" s="77" t="str">
        <f>UPPER(IF($D19="","",VLOOKUP($D19,'1D ELO (3)'!$A$7:$P$39,2)))</f>
        <v/>
      </c>
      <c r="G19" s="77" t="str">
        <f>IF($D19="","",VLOOKUP($D19,'1D ELO (3)'!$A$7:$P$39,3))</f>
        <v/>
      </c>
      <c r="H19" s="78"/>
      <c r="I19" s="77" t="str">
        <f>IF($D19="","",VLOOKUP($D19,'1D ELO (3)'!$A$7:$P$39,4))</f>
        <v/>
      </c>
      <c r="J19" s="79"/>
      <c r="K19" s="53"/>
      <c r="L19" s="54"/>
      <c r="M19" s="81"/>
      <c r="N19" s="90"/>
      <c r="O19" s="53"/>
      <c r="P19" s="54"/>
      <c r="Q19" s="53"/>
      <c r="R19" s="62"/>
      <c r="S19" s="56"/>
    </row>
    <row r="20" spans="1:19" s="5" customFormat="1" ht="9.6" customHeight="1">
      <c r="A20" s="58"/>
      <c r="B20" s="59"/>
      <c r="C20" s="59"/>
      <c r="D20" s="59"/>
      <c r="E20" s="76" t="str">
        <f>UPPER(IF($D19="","",VLOOKUP($D19,'1D ELO (3)'!$A$7:$P$33,11)))</f>
        <v/>
      </c>
      <c r="F20" s="77" t="str">
        <f>UPPER(IF($D19="","",VLOOKUP($D19,'1D ELO (3)'!$A$7:$P$33,8)))</f>
        <v/>
      </c>
      <c r="G20" s="77" t="str">
        <f>IF($D19="","",VLOOKUP($D19,'1D ELO (3)'!$A$7:$P$33,9))</f>
        <v/>
      </c>
      <c r="H20" s="78"/>
      <c r="I20" s="77" t="str">
        <f>IF($D19="","",VLOOKUP($D19,'1D ELO (3)'!$A$7:$P$33,10))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70"/>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(3)'!$A$7:$P$39,14))</f>
        <v/>
      </c>
      <c r="C23" s="47" t="str">
        <f>IF($D23="","",VLOOKUP($D23,'1D ELO (3)'!$A$7:$P$39,15))</f>
        <v/>
      </c>
      <c r="D23" s="48"/>
      <c r="E23" s="76" t="str">
        <f>UPPER(IF($D23="","",VLOOKUP($D23,'1D ELO (3)'!$A$7:$P$39,5)))</f>
        <v/>
      </c>
      <c r="F23" s="77" t="str">
        <f>UPPER(IF($D23="","",VLOOKUP($D23,'1D ELO (3)'!$A$7:$P$39,2)))</f>
        <v/>
      </c>
      <c r="G23" s="77" t="str">
        <f>IF($D23="","",VLOOKUP($D23,'1D ELO (3)'!$A$7:$P$39,3))</f>
        <v/>
      </c>
      <c r="H23" s="78"/>
      <c r="I23" s="77" t="str">
        <f>IF($D23="","",VLOOKUP($D23,'1D ELO (3)'!$A$7:$P$39,4))</f>
        <v/>
      </c>
      <c r="J23" s="52"/>
      <c r="K23" s="53"/>
      <c r="L23" s="54"/>
      <c r="M23" s="53"/>
      <c r="N23" s="80"/>
      <c r="O23" s="53"/>
      <c r="P23" s="80"/>
      <c r="Q23" s="53"/>
      <c r="R23" s="62"/>
      <c r="S23" s="56"/>
    </row>
    <row r="24" spans="1:19" s="5" customFormat="1" ht="9.6" customHeight="1">
      <c r="A24" s="58"/>
      <c r="B24" s="59"/>
      <c r="C24" s="59"/>
      <c r="D24" s="59"/>
      <c r="E24" s="76" t="str">
        <f>UPPER(IF($D23="","",VLOOKUP($D23,'1D ELO (3)'!$A$7:$P$33,11)))</f>
        <v/>
      </c>
      <c r="F24" s="77" t="str">
        <f>UPPER(IF($D23="","",VLOOKUP($D23,'1D ELO (3)'!$A$7:$P$33,8)))</f>
        <v/>
      </c>
      <c r="G24" s="77" t="str">
        <f>IF($D23="","",VLOOKUP($D23,'1D ELO (3)'!$A$7:$P$33,9))</f>
        <v/>
      </c>
      <c r="H24" s="78"/>
      <c r="I24" s="77" t="str">
        <f>IF($D23="","",VLOOKUP($D23,'1D ELO (3)'!$A$7:$P$33,10))</f>
        <v/>
      </c>
      <c r="J24" s="60"/>
      <c r="K24" s="61" t="str">
        <f>IF(J24="a",F23,IF(J24="b",F25,""))</f>
        <v/>
      </c>
      <c r="L24" s="54"/>
      <c r="M24" s="53"/>
      <c r="N24" s="80"/>
      <c r="O24" s="53"/>
      <c r="P24" s="80"/>
      <c r="Q24" s="53"/>
      <c r="R24" s="62"/>
      <c r="S24" s="56"/>
    </row>
    <row r="25" spans="1:19" s="5" customFormat="1" ht="9.6" customHeight="1">
      <c r="A25" s="58"/>
      <c r="B25" s="64"/>
      <c r="C25" s="64"/>
      <c r="D25" s="64"/>
      <c r="E25" s="70"/>
      <c r="F25" s="66"/>
      <c r="G25" s="66"/>
      <c r="H25" s="71"/>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(3)'!$A$7:$P$39,14))</f>
        <v/>
      </c>
      <c r="C27" s="47" t="str">
        <f>IF($D27="","",VLOOKUP($D27,'1D ELO (3)'!$A$7:$P$39,15))</f>
        <v/>
      </c>
      <c r="D27" s="48"/>
      <c r="E27" s="76" t="str">
        <f>UPPER(IF($D27="","",VLOOKUP($D27,'1D ELO (3)'!$A$7:$P$39,5)))</f>
        <v/>
      </c>
      <c r="F27" s="77" t="str">
        <f>UPPER(IF($D27="","",VLOOKUP($D27,'1D ELO (3)'!$A$7:$P$39,2)))</f>
        <v/>
      </c>
      <c r="G27" s="77" t="str">
        <f>IF($D27="","",VLOOKUP($D27,'1D ELO (3)'!$A$7:$P$39,3))</f>
        <v/>
      </c>
      <c r="H27" s="78"/>
      <c r="I27" s="77" t="str">
        <f>IF($D27="","",VLOOKUP($D27,'1D ELO (3)'!$A$7:$P$39,4))</f>
        <v/>
      </c>
      <c r="J27" s="79"/>
      <c r="K27" s="53"/>
      <c r="L27" s="80"/>
      <c r="M27" s="81"/>
      <c r="N27" s="90"/>
      <c r="O27" s="53"/>
      <c r="P27" s="80"/>
      <c r="Q27" s="53"/>
      <c r="R27" s="62"/>
      <c r="S27" s="56"/>
    </row>
    <row r="28" spans="1:19" s="5" customFormat="1" ht="9.6" customHeight="1">
      <c r="A28" s="58"/>
      <c r="B28" s="59"/>
      <c r="C28" s="59"/>
      <c r="D28" s="59"/>
      <c r="E28" s="76" t="str">
        <f>UPPER(IF($D27="","",VLOOKUP($D27,'1D ELO (3)'!$A$7:$P$33,11)))</f>
        <v/>
      </c>
      <c r="F28" s="77" t="str">
        <f>UPPER(IF($D27="","",VLOOKUP($D27,'1D ELO (3)'!$A$7:$P$33,8)))</f>
        <v/>
      </c>
      <c r="G28" s="77" t="str">
        <f>IF($D27="","",VLOOKUP($D27,'1D ELO (3)'!$A$7:$P$33,9))</f>
        <v/>
      </c>
      <c r="H28" s="78"/>
      <c r="I28" s="77" t="str">
        <f>IF($D27="","",VLOOKUP($D27,'1D ELO (3)'!$A$7:$P$33,10))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(3)'!$A$7:$P$39,14))</f>
        <v/>
      </c>
      <c r="C31" s="47" t="str">
        <f>IF($D31="","",VLOOKUP($D31,'1D ELO (3)'!$A$7:$P$39,15))</f>
        <v/>
      </c>
      <c r="D31" s="48"/>
      <c r="E31" s="76" t="str">
        <f>UPPER(IF($D31="","",VLOOKUP($D31,'1D ELO (3)'!$A$7:$P$39,5)))</f>
        <v/>
      </c>
      <c r="F31" s="77" t="str">
        <f>UPPER(IF($D31="","",VLOOKUP($D31,'1D ELO (3)'!$A$7:$P$39,2)))</f>
        <v/>
      </c>
      <c r="G31" s="77" t="str">
        <f>IF($D31="","",VLOOKUP($D31,'1D ELO (3)'!$A$7:$P$39,3))</f>
        <v/>
      </c>
      <c r="H31" s="78"/>
      <c r="I31" s="77" t="str">
        <f>IF($D31="","",VLOOKUP($D31,'1D ELO (3)'!$A$7:$P$39,4))</f>
        <v/>
      </c>
      <c r="J31" s="52"/>
      <c r="K31" s="53"/>
      <c r="L31" s="80"/>
      <c r="M31" s="53"/>
      <c r="N31" s="54"/>
      <c r="O31" s="81"/>
      <c r="P31" s="80"/>
      <c r="Q31" s="53"/>
      <c r="R31" s="62"/>
      <c r="S31" s="56"/>
    </row>
    <row r="32" spans="1:19" s="5" customFormat="1" ht="9.6" customHeight="1">
      <c r="A32" s="58"/>
      <c r="B32" s="59"/>
      <c r="C32" s="59"/>
      <c r="D32" s="59"/>
      <c r="E32" s="76" t="str">
        <f>UPPER(IF($D31="","",VLOOKUP($D31,'1D ELO (3)'!$A$7:$P$33,11)))</f>
        <v/>
      </c>
      <c r="F32" s="77" t="str">
        <f>UPPER(IF($D31="","",VLOOKUP($D31,'1D ELO (3)'!$A$7:$P$33,8)))</f>
        <v/>
      </c>
      <c r="G32" s="77" t="str">
        <f>IF($D31="","",VLOOKUP($D31,'1D ELO (3)'!$A$7:$P$33,9))</f>
        <v/>
      </c>
      <c r="H32" s="78"/>
      <c r="I32" s="77" t="str">
        <f>IF($D31="","",VLOOKUP($D31,'1D ELO (3)'!$A$7:$P$33,10))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46">
        <v>8</v>
      </c>
      <c r="B35" s="47" t="str">
        <f>IF($D35="","",VLOOKUP($D35,'1D ELO (3)'!$A$7:$P$39,14))</f>
        <v/>
      </c>
      <c r="C35" s="47" t="str">
        <f>IF($D35="","",VLOOKUP($D35,'1D ELO (3)'!$A$7:$P$39,15))</f>
        <v/>
      </c>
      <c r="D35" s="48"/>
      <c r="E35" s="92" t="str">
        <f>UPPER(IF($D35="","",VLOOKUP($D35,'1D ELO (3)'!$A$7:$P$39,5)))</f>
        <v/>
      </c>
      <c r="F35" s="93" t="str">
        <f>UPPER(IF($D35="","",VLOOKUP($D35,'1D ELO (3)'!$A$7:$P$39,2)))</f>
        <v/>
      </c>
      <c r="G35" s="93" t="str">
        <f>IF($D35="","",VLOOKUP($D35,'1D ELO (3)'!$A$7:$P$39,3))</f>
        <v/>
      </c>
      <c r="H35" s="94"/>
      <c r="I35" s="93" t="str">
        <f>IF($D35="","",VLOOKUP($D35,'1D ELO (3)'!$A$7:$P$39,4))</f>
        <v/>
      </c>
      <c r="J35" s="79"/>
      <c r="K35" s="53"/>
      <c r="L35" s="54"/>
      <c r="M35" s="81"/>
      <c r="N35" s="69"/>
      <c r="O35" s="53"/>
      <c r="P35" s="80"/>
      <c r="Q35" s="53"/>
      <c r="R35" s="62"/>
      <c r="S35" s="56"/>
    </row>
    <row r="36" spans="1:19" s="5" customFormat="1" ht="9.6" customHeight="1">
      <c r="A36" s="58"/>
      <c r="B36" s="59"/>
      <c r="C36" s="59"/>
      <c r="D36" s="59"/>
      <c r="E36" s="92" t="str">
        <f>UPPER(IF($D35="","",VLOOKUP($D35,'1D ELO (3)'!$A$7:$P$33,11)))</f>
        <v/>
      </c>
      <c r="F36" s="93" t="str">
        <f>UPPER(IF($D35="","",VLOOKUP($D35,'1D ELO (3)'!$A$7:$P$33,8)))</f>
        <v/>
      </c>
      <c r="G36" s="93" t="str">
        <f>IF($D35="","",VLOOKUP($D35,'1D ELO (3)'!$A$7:$P$33,9))</f>
        <v/>
      </c>
      <c r="H36" s="94"/>
      <c r="I36" s="93" t="str">
        <f>IF($D35="","",VLOOKUP($D35,'1D ELO (3)'!$A$7:$P$33,10))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46">
        <v>9</v>
      </c>
      <c r="B39" s="47" t="str">
        <f>IF($D39="","",VLOOKUP($D39,'1D ELO (3)'!$A$7:$P$39,14))</f>
        <v/>
      </c>
      <c r="C39" s="47" t="str">
        <f>IF($D39="","",VLOOKUP($D39,'1D ELO (3)'!$A$7:$P$39,15))</f>
        <v/>
      </c>
      <c r="D39" s="48"/>
      <c r="E39" s="49" t="str">
        <f>UPPER(IF($D39="","",VLOOKUP($D39,'1D ELO (3)'!$A$7:$P$39,5)))</f>
        <v/>
      </c>
      <c r="F39" s="93" t="str">
        <f>UPPER(IF($D39="","",VLOOKUP($D39,'1D ELO (3)'!$A$7:$P$39,2)))</f>
        <v/>
      </c>
      <c r="G39" s="93" t="str">
        <f>IF($D39="","",VLOOKUP($D39,'1D ELO (3)'!$A$7:$P$39,3))</f>
        <v/>
      </c>
      <c r="H39" s="94"/>
      <c r="I39" s="93" t="str">
        <f>IF($D39="","",VLOOKUP($D39,'1D ELO (3)'!$A$7:$P$39,4))</f>
        <v/>
      </c>
      <c r="J39" s="52"/>
      <c r="K39" s="53"/>
      <c r="L39" s="54"/>
      <c r="M39" s="53"/>
      <c r="N39" s="54"/>
      <c r="O39" s="53"/>
      <c r="P39" s="80"/>
      <c r="Q39" s="81"/>
      <c r="R39" s="62"/>
      <c r="S39" s="56"/>
    </row>
    <row r="40" spans="1:19" s="5" customFormat="1" ht="9.6" customHeight="1">
      <c r="A40" s="58"/>
      <c r="B40" s="59"/>
      <c r="C40" s="59"/>
      <c r="D40" s="59"/>
      <c r="E40" s="49" t="str">
        <f>UPPER(IF($D39="","",VLOOKUP($D39,'1D ELO (3)'!$A$7:$P$33,11)))</f>
        <v/>
      </c>
      <c r="F40" s="50" t="str">
        <f>UPPER(IF($D39="","",VLOOKUP($D39,'1D ELO (3)'!$A$7:$P$33,8)))</f>
        <v/>
      </c>
      <c r="G40" s="50" t="str">
        <f>IF($D39="","",VLOOKUP($D39,'1D ELO (3)'!$A$7:$P$33,9))</f>
        <v/>
      </c>
      <c r="H40" s="51"/>
      <c r="I40" s="50" t="str">
        <f>IF($D39="","",VLOOKUP($D39,'1D ELO (3)'!$A$7:$P$33,10))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(3)'!$A$7:$P$39,13))</f>
        <v/>
      </c>
      <c r="C43" s="47" t="str">
        <f>IF($D43="","",VLOOKUP($D43,'1D ELO (3)'!$A$7:$P$39,15))</f>
        <v/>
      </c>
      <c r="D43" s="48"/>
      <c r="E43" s="76" t="str">
        <f>UPPER(IF($D43="","",VLOOKUP($D43,'1D ELO (3)'!$A$7:$P$39,5)))</f>
        <v/>
      </c>
      <c r="F43" s="77" t="str">
        <f>UPPER(IF($D43="","",VLOOKUP($D43,'1D ELO (3)'!$A$7:$P$39,2)))</f>
        <v/>
      </c>
      <c r="G43" s="77" t="str">
        <f>IF($D43="","",VLOOKUP($D43,'1D ELO (3)'!$A$7:$P$39,3))</f>
        <v/>
      </c>
      <c r="H43" s="78"/>
      <c r="I43" s="77" t="str">
        <f>IF($D43="","",VLOOKUP($D43,'1D ELO (3)'!$A$7:$P$39,4))</f>
        <v/>
      </c>
      <c r="J43" s="79"/>
      <c r="K43" s="53"/>
      <c r="L43" s="80"/>
      <c r="M43" s="81"/>
      <c r="N43" s="69"/>
      <c r="O43" s="53"/>
      <c r="P43" s="80"/>
      <c r="Q43" s="53"/>
      <c r="R43" s="62"/>
      <c r="S43" s="56"/>
    </row>
    <row r="44" spans="1:19" s="5" customFormat="1" ht="9.6" customHeight="1">
      <c r="A44" s="58"/>
      <c r="B44" s="59"/>
      <c r="C44" s="59"/>
      <c r="D44" s="59"/>
      <c r="E44" s="76" t="str">
        <f>UPPER(IF($D43="","",VLOOKUP($D43,'1D ELO (3)'!$A$7:$P$33,11)))</f>
        <v/>
      </c>
      <c r="F44" s="77" t="str">
        <f>UPPER(IF($D43="","",VLOOKUP($D43,'1D ELO (3)'!$A$7:$P$33,8)))</f>
        <v/>
      </c>
      <c r="G44" s="77" t="str">
        <f>IF($D43="","",VLOOKUP($D43,'1D ELO (3)'!$A$7:$P$33,9))</f>
        <v/>
      </c>
      <c r="H44" s="78"/>
      <c r="I44" s="77" t="str">
        <f>IF($D43="","",VLOOKUP($D43,'1D ELO (3)'!$A$7:$P$33,10))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(3)'!$A$7:$P$39,14))</f>
        <v/>
      </c>
      <c r="C47" s="47" t="str">
        <f>IF($D47="","",VLOOKUP($D47,'1D ELO (3)'!$A$7:$P$39,15))</f>
        <v/>
      </c>
      <c r="D47" s="48"/>
      <c r="E47" s="76" t="str">
        <f>UPPER(IF($D47="","",VLOOKUP($D47,'1D ELO (3)'!$A$7:$P$39,5)))</f>
        <v/>
      </c>
      <c r="F47" s="77" t="str">
        <f>UPPER(IF($D47="","",VLOOKUP($D47,'1D ELO (3)'!$A$7:$P$39,2)))</f>
        <v/>
      </c>
      <c r="G47" s="77" t="str">
        <f>IF($D47="","",VLOOKUP($D47,'1D ELO (3)'!$A$7:$P$39,3))</f>
        <v/>
      </c>
      <c r="H47" s="78"/>
      <c r="I47" s="77" t="str">
        <f>IF($D47="","",VLOOKUP($D47,'1D ELO (3)'!$A$7:$P$39,4))</f>
        <v/>
      </c>
      <c r="J47" s="52"/>
      <c r="K47" s="53"/>
      <c r="L47" s="80"/>
      <c r="M47" s="53"/>
      <c r="N47" s="80"/>
      <c r="O47" s="81"/>
      <c r="P47" s="80"/>
      <c r="Q47" s="53"/>
      <c r="R47" s="62"/>
      <c r="S47" s="56"/>
    </row>
    <row r="48" spans="1:19" s="5" customFormat="1" ht="9.6" customHeight="1">
      <c r="A48" s="58"/>
      <c r="B48" s="59"/>
      <c r="C48" s="59"/>
      <c r="D48" s="59"/>
      <c r="E48" s="76" t="str">
        <f>UPPER(IF($D47="","",VLOOKUP($D47,'1D ELO (3)'!$A$7:$P$33,11)))</f>
        <v/>
      </c>
      <c r="F48" s="77" t="str">
        <f>UPPER(IF($D47="","",VLOOKUP($D47,'1D ELO (3)'!$A$7:$P$33,8)))</f>
        <v/>
      </c>
      <c r="G48" s="77" t="str">
        <f>IF($D47="","",VLOOKUP($D47,'1D ELO (3)'!$A$7:$P$33,9))</f>
        <v/>
      </c>
      <c r="H48" s="78"/>
      <c r="I48" s="77" t="str">
        <f>IF($D47="","",VLOOKUP($D47,'1D ELO (3)'!$A$7:$P$33,10))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70"/>
      <c r="F50" s="66"/>
      <c r="G50" s="66"/>
      <c r="H50" s="71"/>
      <c r="I50" s="72" t="s">
        <v>173</v>
      </c>
      <c r="J50" s="73"/>
      <c r="K50" s="74" t="str">
        <f>UPPER(IF(OR(J50="a",J50="as"),F48,IF(OR(J50="b",J50="bs"),F52,)))</f>
        <v/>
      </c>
      <c r="L50" s="60"/>
      <c r="M50" s="53"/>
      <c r="N50" s="80"/>
      <c r="O50" s="53"/>
      <c r="P50" s="80"/>
      <c r="Q50" s="53"/>
      <c r="R50" s="62"/>
      <c r="S50" s="56"/>
    </row>
    <row r="51" spans="1:19" s="5" customFormat="1" ht="9.6" customHeight="1">
      <c r="A51" s="58">
        <v>12</v>
      </c>
      <c r="B51" s="47" t="str">
        <f>IF($D51="","",VLOOKUP($D51,'1D ELO (3)'!$A$7:$P$39,14))</f>
        <v/>
      </c>
      <c r="C51" s="47" t="str">
        <f>IF($D51="","",VLOOKUP($D51,'1D ELO (3)'!$A$7:$P$39,15))</f>
        <v/>
      </c>
      <c r="D51" s="48"/>
      <c r="E51" s="76" t="str">
        <f>UPPER(IF($D51="","",VLOOKUP($D51,'1D ELO (3)'!$A$7:$P$39,5)))</f>
        <v/>
      </c>
      <c r="F51" s="77" t="str">
        <f>UPPER(IF($D51="","",VLOOKUP($D51,'1D ELO (3)'!$A$7:$P$39,2)))</f>
        <v/>
      </c>
      <c r="G51" s="77" t="str">
        <f>IF($D51="","",VLOOKUP($D51,'1D ELO (3)'!$A$7:$P$39,3))</f>
        <v/>
      </c>
      <c r="H51" s="78"/>
      <c r="I51" s="77" t="str">
        <f>IF($D51="","",VLOOKUP($D51,'1D ELO (3)'!$A$7:$P$39,4))</f>
        <v/>
      </c>
      <c r="J51" s="79"/>
      <c r="K51" s="53"/>
      <c r="L51" s="54"/>
      <c r="M51" s="81"/>
      <c r="N51" s="90"/>
      <c r="O51" s="53"/>
      <c r="P51" s="80"/>
      <c r="Q51" s="53"/>
      <c r="R51" s="62"/>
      <c r="S51" s="56"/>
    </row>
    <row r="52" spans="1:19" s="5" customFormat="1" ht="9.6" customHeight="1">
      <c r="A52" s="58"/>
      <c r="B52" s="59"/>
      <c r="C52" s="59"/>
      <c r="D52" s="59"/>
      <c r="E52" s="76" t="str">
        <f>UPPER(IF($D51="","",VLOOKUP($D51,'1D ELO (3)'!$A$7:$P$33,11)))</f>
        <v/>
      </c>
      <c r="F52" s="77" t="str">
        <f>UPPER(IF($D51="","",VLOOKUP($D51,'1D ELO (3)'!$A$7:$P$33,8)))</f>
        <v/>
      </c>
      <c r="G52" s="77" t="str">
        <f>IF($D51="","",VLOOKUP($D51,'1D ELO (3)'!$A$7:$P$33,9))</f>
        <v/>
      </c>
      <c r="H52" s="78"/>
      <c r="I52" s="77" t="str">
        <f>IF($D51="","",VLOOKUP($D51,'1D ELO (3)'!$A$7:$P$33,10))</f>
        <v/>
      </c>
      <c r="J52" s="60"/>
      <c r="K52" s="53"/>
      <c r="L52" s="54"/>
      <c r="M52" s="82"/>
      <c r="N52" s="91"/>
      <c r="O52" s="53"/>
      <c r="P52" s="80"/>
      <c r="Q52" s="53"/>
      <c r="R52" s="62"/>
      <c r="S52" s="56"/>
    </row>
    <row r="53" spans="1:19" s="5" customFormat="1" ht="9.6" customHeight="1">
      <c r="A53" s="58"/>
      <c r="B53" s="64"/>
      <c r="C53" s="64"/>
      <c r="D53" s="64"/>
      <c r="E53" s="70"/>
      <c r="F53" s="66"/>
      <c r="G53" s="66"/>
      <c r="H53" s="71"/>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(3)'!$A$7:$P$39,14))</f>
        <v/>
      </c>
      <c r="C55" s="47" t="str">
        <f>IF($D55="","",VLOOKUP($D55,'1D ELO (3)'!$A$7:$P$39,15))</f>
        <v/>
      </c>
      <c r="D55" s="48"/>
      <c r="E55" s="76" t="str">
        <f>UPPER(IF($D55="","",VLOOKUP($D55,'1D ELO (3)'!$A$7:$P$39,5)))</f>
        <v/>
      </c>
      <c r="F55" s="77" t="str">
        <f>UPPER(IF($D55="","",VLOOKUP($D55,'1D ELO (3)'!$A$7:$P$39,2)))</f>
        <v/>
      </c>
      <c r="G55" s="77" t="str">
        <f>IF($D55="","",VLOOKUP($D55,'1D ELO (3)'!$A$7:$P$39,3))</f>
        <v/>
      </c>
      <c r="H55" s="78"/>
      <c r="I55" s="77" t="str">
        <f>IF($D55="","",VLOOKUP($D55,'1D ELO (3)'!$A$7:$P$39,4))</f>
        <v/>
      </c>
      <c r="J55" s="52"/>
      <c r="K55" s="53"/>
      <c r="L55" s="54"/>
      <c r="M55" s="53"/>
      <c r="N55" s="80"/>
      <c r="O55" s="53"/>
      <c r="P55" s="54"/>
      <c r="Q55" s="53"/>
      <c r="R55" s="62"/>
      <c r="S55" s="56"/>
    </row>
    <row r="56" spans="1:19" s="5" customFormat="1" ht="9.6" customHeight="1">
      <c r="A56" s="58"/>
      <c r="B56" s="59"/>
      <c r="C56" s="59"/>
      <c r="D56" s="59"/>
      <c r="E56" s="76" t="str">
        <f>UPPER(IF($D55="","",VLOOKUP($D55,'1D ELO (3)'!$A$7:$P$33,11)))</f>
        <v/>
      </c>
      <c r="F56" s="77" t="str">
        <f>UPPER(IF($D55="","",VLOOKUP($D55,'1D ELO (3)'!$A$7:$P$33,8)))</f>
        <v/>
      </c>
      <c r="G56" s="77" t="str">
        <f>IF($D55="","",VLOOKUP($D55,'1D ELO (3)'!$A$7:$P$33,9))</f>
        <v/>
      </c>
      <c r="H56" s="78"/>
      <c r="I56" s="77" t="str">
        <f>IF($D55="","",VLOOKUP($D55,'1D ELO (3)'!$A$7:$P$33,10))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(3)'!$A$7:$P$39,14))</f>
        <v/>
      </c>
      <c r="C59" s="47" t="str">
        <f>IF($D59="","",VLOOKUP($D59,'1D ELO (3)'!$A$7:$P$39,15))</f>
        <v/>
      </c>
      <c r="D59" s="48"/>
      <c r="E59" s="76" t="str">
        <f>UPPER(IF($D59="","",VLOOKUP($D59,'1D ELO (3)'!$A$7:$P$39,5)))</f>
        <v/>
      </c>
      <c r="F59" s="77" t="str">
        <f>UPPER(IF($D59="","",VLOOKUP($D59,'1D ELO (3)'!$A$7:$P$39,2)))</f>
        <v/>
      </c>
      <c r="G59" s="77" t="str">
        <f>IF($D59="","",VLOOKUP($D59,'1D ELO (3)'!$A$7:$P$39,3))</f>
        <v/>
      </c>
      <c r="H59" s="78"/>
      <c r="I59" s="77" t="str">
        <f>IF($D59="","",VLOOKUP($D59,'1D ELO (3)'!$A$7:$P$39,4))</f>
        <v/>
      </c>
      <c r="J59" s="79"/>
      <c r="K59" s="53"/>
      <c r="L59" s="80"/>
      <c r="M59" s="81"/>
      <c r="N59" s="90"/>
      <c r="O59" s="53"/>
      <c r="P59" s="54"/>
      <c r="Q59" s="53"/>
      <c r="R59" s="62"/>
      <c r="S59" s="56"/>
    </row>
    <row r="60" spans="1:19" s="5" customFormat="1" ht="9.6" customHeight="1">
      <c r="A60" s="58"/>
      <c r="B60" s="59"/>
      <c r="C60" s="59"/>
      <c r="D60" s="59"/>
      <c r="E60" s="76" t="str">
        <f>UPPER(IF($D59="","",VLOOKUP($D59,'1D ELO (3)'!$A$7:$P$33,11)))</f>
        <v/>
      </c>
      <c r="F60" s="77" t="str">
        <f>UPPER(IF($D59="","",VLOOKUP($D59,'1D ELO (3)'!$A$7:$P$33,8)))</f>
        <v/>
      </c>
      <c r="G60" s="77" t="str">
        <f>IF($D59="","",VLOOKUP($D59,'1D ELO (3)'!$A$7:$P$33,9))</f>
        <v/>
      </c>
      <c r="H60" s="78"/>
      <c r="I60" s="77" t="str">
        <f>IF($D59="","",VLOOKUP($D59,'1D ELO (3)'!$A$7:$P$33,10))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(3)'!$A$7:$P$39,14))</f>
        <v/>
      </c>
      <c r="C63" s="47" t="str">
        <f>IF($D63="","",VLOOKUP($D63,'1D ELO (3)'!$A$7:$P$39,15))</f>
        <v/>
      </c>
      <c r="D63" s="48"/>
      <c r="E63" s="76" t="str">
        <f>UPPER(IF($D63="","",VLOOKUP($D63,'1D ELO (3)'!$A$7:$P$39,5)))</f>
        <v/>
      </c>
      <c r="F63" s="77" t="str">
        <f>UPPER(IF($D63="","",VLOOKUP($D63,'1D ELO (3)'!$A$7:$P$39,2)))</f>
        <v/>
      </c>
      <c r="G63" s="77" t="str">
        <f>IF($D63="","",VLOOKUP($D63,'1D ELO (3)'!$A$7:$P$39,3))</f>
        <v/>
      </c>
      <c r="H63" s="78"/>
      <c r="I63" s="77" t="str">
        <f>IF($D63="","",VLOOKUP($D63,'1D ELO (3)'!$A$7:$P$39,4))</f>
        <v/>
      </c>
      <c r="J63" s="52"/>
      <c r="K63" s="53"/>
      <c r="L63" s="80"/>
      <c r="M63" s="53"/>
      <c r="N63" s="54"/>
      <c r="O63" s="98" t="s">
        <v>169</v>
      </c>
      <c r="P63" s="99"/>
      <c r="Q63" s="98" t="s">
        <v>356</v>
      </c>
      <c r="R63" s="99"/>
      <c r="S63" s="56"/>
    </row>
    <row r="64" spans="1:19" s="5" customFormat="1" ht="9.6" customHeight="1">
      <c r="A64" s="58"/>
      <c r="B64" s="59"/>
      <c r="C64" s="59"/>
      <c r="D64" s="59"/>
      <c r="E64" s="76" t="str">
        <f>UPPER(IF($D63="","",VLOOKUP($D63,'1D ELO (3)'!$A$7:$P$33,11)))</f>
        <v/>
      </c>
      <c r="F64" s="77" t="str">
        <f>UPPER(IF($D63="","",VLOOKUP($D63,'1D ELO (3)'!$A$7:$P$33,8)))</f>
        <v/>
      </c>
      <c r="G64" s="77" t="str">
        <f>IF($D63="","",VLOOKUP($D63,'1D ELO (3)'!$A$7:$P$33,9))</f>
        <v/>
      </c>
      <c r="H64" s="78"/>
      <c r="I64" s="77" t="str">
        <f>IF($D63="","",VLOOKUP($D63,'1D ELO (3)'!$A$7:$P$33,10))</f>
        <v/>
      </c>
      <c r="J64" s="60"/>
      <c r="K64" s="61" t="str">
        <f>IF(J64="a",F63,IF(J64="b",F65,""))</f>
        <v/>
      </c>
      <c r="L64" s="80"/>
      <c r="M64" s="53"/>
      <c r="N64" s="54"/>
      <c r="O64" s="100" t="str">
        <f>UPPER(IF(OR(P38="a",P38="as"),O21,IF(OR(P38="b",P38="bs"),O53,)))</f>
        <v/>
      </c>
      <c r="P64" s="101"/>
      <c r="Q64" s="102"/>
      <c r="R64" s="99"/>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103" t="str">
        <f>UPPER(IF(OR(P38="a",P38="as"),O22,IF(OR(P38="b",P38="bs"),O54,)))</f>
        <v/>
      </c>
      <c r="P65" s="104"/>
      <c r="Q65" s="102"/>
      <c r="R65" s="99"/>
      <c r="S65" s="56"/>
    </row>
    <row r="66" spans="1:19" s="5" customFormat="1" ht="9.6" customHeight="1">
      <c r="A66" s="58"/>
      <c r="B66" s="64"/>
      <c r="C66" s="64"/>
      <c r="D66" s="64"/>
      <c r="E66" s="70"/>
      <c r="F66" s="66"/>
      <c r="G66" s="66"/>
      <c r="H66" s="71"/>
      <c r="I66" s="72" t="s">
        <v>173</v>
      </c>
      <c r="J66" s="73"/>
      <c r="K66" s="74" t="str">
        <f>UPPER(IF(OR(J66="a",J66="as"),F64,IF(OR(J66="b",J66="bs"),F68,)))</f>
        <v/>
      </c>
      <c r="L66" s="60"/>
      <c r="M66" s="53"/>
      <c r="N66" s="54"/>
      <c r="O66" s="99"/>
      <c r="P66" s="105"/>
      <c r="Q66" s="100" t="str">
        <f>UPPER(IF(OR(P67="a",P67="as"),O64,IF(OR(P67="b",P67="bs"),O68,)))</f>
        <v/>
      </c>
      <c r="R66" s="106"/>
      <c r="S66" s="56"/>
    </row>
    <row r="67" spans="1:19" s="5" customFormat="1" ht="9.6" customHeight="1">
      <c r="A67" s="107">
        <v>16</v>
      </c>
      <c r="B67" s="47" t="str">
        <f>IF($D67="","",VLOOKUP($D67,'1D ELO (3)'!$A$7:$P$39,14))</f>
        <v/>
      </c>
      <c r="C67" s="47" t="str">
        <f>IF($D67="","",VLOOKUP($D67,'1D ELO (3)'!$A$7:$P$39,15))</f>
        <v/>
      </c>
      <c r="D67" s="48"/>
      <c r="E67" s="49" t="str">
        <f>UPPER(IF($D67="","",VLOOKUP($D67,'1D ELO (3)'!$A$7:$P$39,5)))</f>
        <v/>
      </c>
      <c r="F67" s="93" t="str">
        <f>UPPER(IF($D67="","",VLOOKUP($D67,'1D ELO (3)'!$A$7:$P$39,2)))</f>
        <v/>
      </c>
      <c r="G67" s="93" t="str">
        <f>IF($D67="","",VLOOKUP($D67,'1D ELO (3)'!$A$7:$P$39,3))</f>
        <v/>
      </c>
      <c r="H67" s="94"/>
      <c r="I67" s="93" t="str">
        <f>IF($D67="","",VLOOKUP($D67,'1D ELO (3)'!$A$7:$P$39,4))</f>
        <v/>
      </c>
      <c r="J67" s="79"/>
      <c r="K67" s="53"/>
      <c r="L67" s="54"/>
      <c r="M67" s="81"/>
      <c r="N67" s="69"/>
      <c r="O67" s="108" t="s">
        <v>173</v>
      </c>
      <c r="P67" s="109"/>
      <c r="Q67" s="103" t="str">
        <f>UPPER(IF(OR(P67="a",P67="as"),O65,IF(OR(P67="b",P67="bs"),O69,)))</f>
        <v/>
      </c>
      <c r="R67" s="110"/>
      <c r="S67" s="56"/>
    </row>
    <row r="68" spans="1:19" s="5" customFormat="1" ht="9.6" customHeight="1">
      <c r="A68" s="58"/>
      <c r="B68" s="59"/>
      <c r="C68" s="59"/>
      <c r="D68" s="59"/>
      <c r="E68" s="49" t="str">
        <f>UPPER(IF($D67="","",VLOOKUP($D67,'1D ELO (3)'!$A$7:$P$33,11)))</f>
        <v/>
      </c>
      <c r="F68" s="50" t="str">
        <f>UPPER(IF($D67="","",VLOOKUP($D67,'1D ELO (3)'!$A$7:$P$33,8)))</f>
        <v/>
      </c>
      <c r="G68" s="50" t="str">
        <f>IF($D67="","",VLOOKUP($D67,'1D ELO (3)'!$A$7:$P$33,9))</f>
        <v/>
      </c>
      <c r="H68" s="51"/>
      <c r="I68" s="50" t="str">
        <f>IF($D67="","",VLOOKUP($D67,'1D ELO (3)'!$A$7:$P$33,10))</f>
        <v/>
      </c>
      <c r="J68" s="60"/>
      <c r="K68" s="53"/>
      <c r="L68" s="54"/>
      <c r="M68" s="82"/>
      <c r="N68" s="83"/>
      <c r="O68" s="100" t="str">
        <f>UPPER(IF(OR(P113="a",P113="as"),O96,IF(OR(P113="b",P113="bs"),O128,)))</f>
        <v/>
      </c>
      <c r="P68" s="111"/>
      <c r="Q68" s="102"/>
      <c r="R68" s="99"/>
      <c r="S68" s="56"/>
    </row>
    <row r="69" spans="1:19" s="5" customFormat="1" ht="9.6" customHeight="1">
      <c r="A69" s="112"/>
      <c r="B69" s="113"/>
      <c r="C69" s="113"/>
      <c r="D69" s="114"/>
      <c r="E69" s="114"/>
      <c r="F69" s="115"/>
      <c r="G69" s="115"/>
      <c r="H69" s="116"/>
      <c r="I69" s="115"/>
      <c r="J69" s="117"/>
      <c r="K69" s="118"/>
      <c r="L69" s="119"/>
      <c r="M69" s="118"/>
      <c r="N69" s="119"/>
      <c r="O69" s="103" t="str">
        <f>UPPER(IF(OR(P113="a",P113="as"),O97,IF(OR(P113="b",P113="bs"),O129,)))</f>
        <v/>
      </c>
      <c r="P69" s="120"/>
      <c r="Q69" s="102"/>
      <c r="R69" s="99"/>
      <c r="S69" s="56"/>
    </row>
    <row r="70" spans="1:19" s="5" customFormat="1" ht="6" customHeight="1">
      <c r="A70" s="112"/>
      <c r="B70" s="113"/>
      <c r="C70" s="113"/>
      <c r="D70" s="114"/>
      <c r="E70" s="114"/>
      <c r="F70" s="115"/>
      <c r="G70" s="115"/>
      <c r="H70" s="116"/>
      <c r="I70" s="115"/>
      <c r="J70" s="117"/>
      <c r="K70" s="118"/>
      <c r="L70" s="119"/>
      <c r="M70" s="121"/>
      <c r="N70" s="122"/>
      <c r="O70" s="123"/>
      <c r="P70" s="124"/>
      <c r="Q70" s="123"/>
      <c r="R70" s="124"/>
      <c r="S70" s="56"/>
    </row>
    <row r="71" spans="1:19" s="6" customFormat="1" ht="10.5" customHeight="1">
      <c r="A71" s="125" t="s">
        <v>112</v>
      </c>
      <c r="B71" s="126"/>
      <c r="C71" s="127"/>
      <c r="D71" s="128" t="s">
        <v>140</v>
      </c>
      <c r="E71" s="128"/>
      <c r="F71" s="129" t="s">
        <v>349</v>
      </c>
      <c r="G71" s="128" t="s">
        <v>140</v>
      </c>
      <c r="H71" s="129" t="s">
        <v>349</v>
      </c>
      <c r="I71" s="130"/>
      <c r="J71" s="129" t="s">
        <v>140</v>
      </c>
      <c r="K71" s="129" t="s">
        <v>350</v>
      </c>
      <c r="L71" s="131"/>
      <c r="M71" s="129" t="s">
        <v>351</v>
      </c>
      <c r="N71" s="132"/>
      <c r="O71" s="133" t="s">
        <v>352</v>
      </c>
      <c r="P71" s="133"/>
      <c r="Q71" s="134"/>
      <c r="R71" s="135"/>
    </row>
    <row r="72" spans="1:19" s="6" customFormat="1" ht="9" customHeight="1">
      <c r="A72" s="136" t="s">
        <v>362</v>
      </c>
      <c r="B72" s="137"/>
      <c r="C72" s="138"/>
      <c r="D72" s="139">
        <v>1</v>
      </c>
      <c r="E72" s="139"/>
      <c r="F72" s="140">
        <f>IF(D72&gt;$R$79,,UPPER(VLOOKUP(D72,'1D ELO (3)'!$A$7:$L$23,2)))</f>
        <v>0</v>
      </c>
      <c r="G72" s="141">
        <v>5</v>
      </c>
      <c r="H72" s="140">
        <f>IF(G72&gt;$R$79,,UPPER(VLOOKUP(G72,'1D ELO (3)'!$A$7:$L$23,2)))</f>
        <v>0</v>
      </c>
      <c r="I72" s="142"/>
      <c r="J72" s="143" t="s">
        <v>146</v>
      </c>
      <c r="K72" s="137"/>
      <c r="L72" s="144"/>
      <c r="M72" s="137"/>
      <c r="N72" s="145"/>
      <c r="O72" s="146" t="s">
        <v>363</v>
      </c>
      <c r="P72" s="147"/>
      <c r="Q72" s="147"/>
      <c r="R72" s="148"/>
    </row>
    <row r="73" spans="1:19" s="6" customFormat="1" ht="9" customHeight="1">
      <c r="A73" s="149" t="s">
        <v>148</v>
      </c>
      <c r="B73" s="150"/>
      <c r="C73" s="151"/>
      <c r="D73" s="139"/>
      <c r="E73" s="139"/>
      <c r="F73" s="140">
        <f>IF(D72&gt;$R$79,,UPPER(VLOOKUP(D72,'1D ELO (3)'!$A$7:$L$23,8)))</f>
        <v>0</v>
      </c>
      <c r="G73" s="141"/>
      <c r="H73" s="140">
        <f>IF(G72&gt;$R$79,,UPPER(VLOOKUP(G72,'1D ELO (3)'!$A$7:$L$23,8)))</f>
        <v>0</v>
      </c>
      <c r="I73" s="142"/>
      <c r="J73" s="143"/>
      <c r="K73" s="140">
        <f>IF(J72&gt;$R$79,,UPPER(VLOOKUP(J72,'1D ELO (3)'!$A$7:$L$23,8)))</f>
        <v>0</v>
      </c>
      <c r="L73" s="144"/>
      <c r="M73" s="137"/>
      <c r="N73" s="145"/>
      <c r="O73" s="150"/>
      <c r="P73" s="152"/>
      <c r="Q73" s="150"/>
      <c r="R73" s="153"/>
    </row>
    <row r="74" spans="1:19" s="6" customFormat="1" ht="9" customHeight="1">
      <c r="A74" s="154"/>
      <c r="B74" s="155"/>
      <c r="C74" s="156"/>
      <c r="D74" s="139">
        <v>2</v>
      </c>
      <c r="E74" s="139"/>
      <c r="F74" s="140">
        <f>IF(D74&gt;$R$79,,UPPER(VLOOKUP(D74,'1D ELO (3)'!$A$7:$L$23,2)))</f>
        <v>0</v>
      </c>
      <c r="G74" s="141">
        <v>6</v>
      </c>
      <c r="H74" s="140">
        <f>IF(G74&gt;$R$79,,UPPER(VLOOKUP(G74,'1D ELO (3)'!$A$7:$L$23,2)))</f>
        <v>0</v>
      </c>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(3)'!$A$7:$L$23,8)))</f>
        <v>0</v>
      </c>
      <c r="G75" s="141"/>
      <c r="H75" s="140">
        <f>IF(G74&gt;$R$79,,UPPER(VLOOKUP(G74,'1D ELO (3)'!$A$7:$L$23,8)))</f>
        <v>0</v>
      </c>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(3)'!$A$7:$L$23,2)))</f>
        <v>0</v>
      </c>
      <c r="G76" s="141">
        <v>7</v>
      </c>
      <c r="H76" s="140">
        <f>IF(G76&gt;$R$79,,UPPER(VLOOKUP(G76,'1D ELO (3)'!$A$7:$L$23,2)))</f>
        <v>0</v>
      </c>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(3)'!$A$7:$L$23,8)))</f>
        <v>0</v>
      </c>
      <c r="G77" s="141"/>
      <c r="H77" s="140">
        <f>IF(G76&gt;$R$79,,UPPER(VLOOKUP(G76,'1D ELO (3)'!$A$7:$L$23,8)))</f>
        <v>0</v>
      </c>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(3)'!$A$7:$L$23,2)))</f>
        <v>0</v>
      </c>
      <c r="G78" s="141">
        <v>8</v>
      </c>
      <c r="H78" s="140">
        <f>IF(G78&gt;$R$79,,UPPER(VLOOKUP(G78,'1D ELO (3)'!$A$7:$L$23,2)))</f>
        <v>0</v>
      </c>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(3)'!$A$7:$L$23,8)))</f>
        <v>0</v>
      </c>
      <c r="G79" s="170"/>
      <c r="H79" s="171">
        <f>IF(G78&gt;$R$79,,UPPER(VLOOKUP(G78,'1D ELO (3)'!$A$7:$L$23,8)))</f>
        <v>0</v>
      </c>
      <c r="I79" s="172"/>
      <c r="J79" s="173"/>
      <c r="K79" s="150"/>
      <c r="L79" s="152"/>
      <c r="M79" s="150"/>
      <c r="N79" s="153"/>
      <c r="O79" s="150">
        <f>R4</f>
        <v>0</v>
      </c>
      <c r="P79" s="152"/>
      <c r="Q79" s="150"/>
      <c r="R79" s="174">
        <f>'1D ELO (3)'!$P$5</f>
        <v>0</v>
      </c>
    </row>
    <row r="80" spans="1:19" s="2" customFormat="1" ht="9.6">
      <c r="A80" s="36"/>
      <c r="B80" s="37" t="s">
        <v>164</v>
      </c>
      <c r="C80" s="37" t="s">
        <v>357</v>
      </c>
      <c r="D80" s="37" t="s">
        <v>358</v>
      </c>
      <c r="E80" s="37" t="s">
        <v>111</v>
      </c>
      <c r="F80" s="38" t="s">
        <v>167</v>
      </c>
      <c r="G80" s="38" t="s">
        <v>114</v>
      </c>
      <c r="H80" s="38"/>
      <c r="I80" s="38" t="s">
        <v>115</v>
      </c>
      <c r="J80" s="38"/>
      <c r="K80" s="37" t="s">
        <v>168</v>
      </c>
      <c r="L80" s="39"/>
      <c r="M80" s="37" t="s">
        <v>273</v>
      </c>
      <c r="N80" s="39"/>
      <c r="O80" s="37" t="s">
        <v>359</v>
      </c>
      <c r="P80" s="39"/>
      <c r="Q80" s="37" t="s">
        <v>360</v>
      </c>
      <c r="R80" s="40"/>
    </row>
    <row r="81" spans="1:21" s="2" customFormat="1" ht="3.75" customHeight="1">
      <c r="A81" s="175"/>
      <c r="B81" s="176"/>
      <c r="C81" s="176"/>
      <c r="D81" s="176"/>
      <c r="E81" s="176"/>
      <c r="F81" s="177"/>
      <c r="G81" s="177"/>
      <c r="H81" s="5"/>
      <c r="I81" s="177"/>
      <c r="J81" s="178"/>
      <c r="K81" s="176"/>
      <c r="L81" s="178"/>
      <c r="M81" s="176"/>
      <c r="N81" s="178"/>
      <c r="O81" s="176"/>
      <c r="P81" s="178"/>
      <c r="Q81" s="176"/>
      <c r="R81" s="179"/>
    </row>
    <row r="82" spans="1:21" s="5" customFormat="1" ht="10.5" customHeight="1">
      <c r="A82" s="46">
        <v>17</v>
      </c>
      <c r="B82" s="47" t="str">
        <f>IF($D82="","",VLOOKUP($D82,'1D ELO (3)'!$A$7:$P$39,14))</f>
        <v/>
      </c>
      <c r="C82" s="47" t="str">
        <f>IF($D82="","",VLOOKUP($D82,'1D ELO (3)'!$A$7:$P$39,15))</f>
        <v/>
      </c>
      <c r="D82" s="48"/>
      <c r="E82" s="92" t="str">
        <f>UPPER(IF($D82="","",VLOOKUP($D82,'1D ELO (3)'!$A$7:$P$39,5)))</f>
        <v/>
      </c>
      <c r="F82" s="93" t="str">
        <f>UPPER(IF($D82="","",VLOOKUP($D82,'1D ELO (3)'!$A$7:$P$39,2)))</f>
        <v/>
      </c>
      <c r="G82" s="93" t="str">
        <f>IF($D82="","",VLOOKUP($D82,'1D ELO (3)'!$A$7:$P$39,3))</f>
        <v/>
      </c>
      <c r="H82" s="94"/>
      <c r="I82" s="93" t="str">
        <f>IF($D82="","",VLOOKUP($D82,'1D ELO (3)'!$A$7:$P$39,4))</f>
        <v/>
      </c>
      <c r="J82" s="52"/>
      <c r="K82" s="53"/>
      <c r="L82" s="54"/>
      <c r="M82" s="53"/>
      <c r="N82" s="54"/>
      <c r="O82" s="53"/>
      <c r="P82" s="54"/>
      <c r="Q82" s="53"/>
      <c r="R82" s="55" t="s">
        <v>364</v>
      </c>
      <c r="S82" s="56"/>
      <c r="U82" s="57" t="e">
        <f>#REF!</f>
        <v>#REF!</v>
      </c>
    </row>
    <row r="83" spans="1:21" s="5" customFormat="1" ht="9.6" customHeight="1">
      <c r="A83" s="58"/>
      <c r="B83" s="59"/>
      <c r="C83" s="59"/>
      <c r="D83" s="59"/>
      <c r="E83" s="92" t="str">
        <f>UPPER(IF($D82="","",VLOOKUP($D82,'1D ELO (3)'!$A$7:$P$33,11)))</f>
        <v/>
      </c>
      <c r="F83" s="93" t="str">
        <f>UPPER(IF($D82="","",VLOOKUP($D82,'1D ELO (3)'!$A$7:$P$33,8)))</f>
        <v/>
      </c>
      <c r="G83" s="93" t="str">
        <f>IF($D82="","",VLOOKUP($D82,'1D ELO (3)'!$A$7:$P$33,9))</f>
        <v/>
      </c>
      <c r="H83" s="94"/>
      <c r="I83" s="93" t="str">
        <f>IF($D82="","",VLOOKUP($D82,'1D ELO (3)'!$A$7:$P$33,10))</f>
        <v/>
      </c>
      <c r="J83" s="60"/>
      <c r="K83" s="61" t="str">
        <f>IF(J83="a",F82,IF(J83="b",F84,""))</f>
        <v/>
      </c>
      <c r="L83" s="54"/>
      <c r="M83" s="53"/>
      <c r="N83" s="54"/>
      <c r="O83" s="53"/>
      <c r="P83" s="54"/>
      <c r="Q83" s="53"/>
      <c r="R83" s="62"/>
      <c r="S83" s="56"/>
      <c r="U83" s="63" t="e">
        <f>#REF!</f>
        <v>#REF!</v>
      </c>
    </row>
    <row r="84" spans="1:21" s="5" customFormat="1" ht="9.6" customHeight="1">
      <c r="A84" s="58"/>
      <c r="B84" s="64"/>
      <c r="C84" s="64"/>
      <c r="D84" s="64"/>
      <c r="E84" s="65"/>
      <c r="F84" s="66"/>
      <c r="G84" s="66"/>
      <c r="I84" s="66"/>
      <c r="J84" s="67"/>
      <c r="K84" s="68" t="str">
        <f>UPPER(IF(OR(J85="a",J85="as"),F82,IF(OR(J85="b",J85="bs"),F86,)))</f>
        <v/>
      </c>
      <c r="L84" s="69"/>
      <c r="M84" s="53"/>
      <c r="N84" s="54"/>
      <c r="O84" s="53"/>
      <c r="P84" s="54"/>
      <c r="Q84" s="53"/>
      <c r="R84" s="62"/>
      <c r="S84" s="56"/>
      <c r="U84" s="63" t="e">
        <f>#REF!</f>
        <v>#REF!</v>
      </c>
    </row>
    <row r="85" spans="1:21" s="5" customFormat="1" ht="9.6" customHeight="1">
      <c r="A85" s="58"/>
      <c r="B85" s="64"/>
      <c r="C85" s="64"/>
      <c r="D85" s="64"/>
      <c r="E85" s="70"/>
      <c r="F85" s="66"/>
      <c r="G85" s="66"/>
      <c r="H85" s="71"/>
      <c r="I85" s="72" t="s">
        <v>173</v>
      </c>
      <c r="J85" s="73"/>
      <c r="K85" s="74" t="str">
        <f>UPPER(IF(OR(J85="a",J85="as"),F83,IF(OR(J85="b",J85="bs"),F87,)))</f>
        <v/>
      </c>
      <c r="L85" s="75"/>
      <c r="M85" s="53"/>
      <c r="N85" s="54"/>
      <c r="O85" s="53"/>
      <c r="P85" s="54"/>
      <c r="Q85" s="53"/>
      <c r="R85" s="62"/>
      <c r="S85" s="56"/>
      <c r="U85" s="63" t="e">
        <f>#REF!</f>
        <v>#REF!</v>
      </c>
    </row>
    <row r="86" spans="1:21" s="5" customFormat="1" ht="9.6" customHeight="1">
      <c r="A86" s="58">
        <v>18</v>
      </c>
      <c r="B86" s="47" t="str">
        <f>IF($D86="","",VLOOKUP($D86,'1D ELO (3)'!$A$7:$P$39,14))</f>
        <v/>
      </c>
      <c r="C86" s="47" t="str">
        <f>IF($D86="","",VLOOKUP($D86,'1D ELO (3)'!$A$7:$P$39,15))</f>
        <v/>
      </c>
      <c r="D86" s="48"/>
      <c r="E86" s="76" t="str">
        <f>UPPER(IF($D86="","",VLOOKUP($D86,'1D ELO (3)'!$A$7:$P$39,5)))</f>
        <v/>
      </c>
      <c r="F86" s="77" t="str">
        <f>UPPER(IF($D86="","",VLOOKUP($D86,'1D ELO (3)'!$A$7:$P$39,2)))</f>
        <v/>
      </c>
      <c r="G86" s="77" t="str">
        <f>IF($D86="","",VLOOKUP($D86,'1D ELO (3)'!$A$7:$P$39,3))</f>
        <v/>
      </c>
      <c r="H86" s="78"/>
      <c r="I86" s="77" t="str">
        <f>IF($D86="","",VLOOKUP($D86,'1D ELO (3)'!$A$7:$P$39,4))</f>
        <v/>
      </c>
      <c r="J86" s="79"/>
      <c r="K86" s="53"/>
      <c r="L86" s="80"/>
      <c r="M86" s="81"/>
      <c r="N86" s="69"/>
      <c r="O86" s="53"/>
      <c r="P86" s="54"/>
      <c r="Q86" s="53"/>
      <c r="R86" s="62"/>
      <c r="S86" s="56"/>
      <c r="U86" s="63" t="e">
        <f>#REF!</f>
        <v>#REF!</v>
      </c>
    </row>
    <row r="87" spans="1:21" s="5" customFormat="1" ht="9.6" customHeight="1">
      <c r="A87" s="58"/>
      <c r="B87" s="59"/>
      <c r="C87" s="59"/>
      <c r="D87" s="59"/>
      <c r="E87" s="76" t="str">
        <f>UPPER(IF($D86="","",VLOOKUP($D86,'1D ELO (3)'!$A$7:$P$33,11)))</f>
        <v/>
      </c>
      <c r="F87" s="77" t="str">
        <f>UPPER(IF($D86="","",VLOOKUP($D86,'1D ELO (3)'!$A$7:$P$33,8)))</f>
        <v/>
      </c>
      <c r="G87" s="77" t="str">
        <f>IF($D86="","",VLOOKUP($D86,'1D ELO (3)'!$A$7:$P$33,9))</f>
        <v/>
      </c>
      <c r="H87" s="78"/>
      <c r="I87" s="77" t="str">
        <f>IF($D86="","",VLOOKUP($D86,'1D ELO (3)'!$A$7:$P$33,10))</f>
        <v/>
      </c>
      <c r="J87" s="60"/>
      <c r="K87" s="53"/>
      <c r="L87" s="80"/>
      <c r="M87" s="82"/>
      <c r="N87" s="83"/>
      <c r="O87" s="53"/>
      <c r="P87" s="54"/>
      <c r="Q87" s="53"/>
      <c r="R87" s="62"/>
      <c r="S87" s="56"/>
      <c r="U87" s="63" t="e">
        <f>#REF!</f>
        <v>#REF!</v>
      </c>
    </row>
    <row r="88" spans="1:21" s="5" customFormat="1" ht="9.6" customHeight="1">
      <c r="A88" s="58"/>
      <c r="B88" s="64"/>
      <c r="C88" s="64"/>
      <c r="D88" s="84"/>
      <c r="E88" s="85"/>
      <c r="F88" s="66"/>
      <c r="G88" s="66"/>
      <c r="H88" s="71"/>
      <c r="I88" s="66"/>
      <c r="J88" s="86"/>
      <c r="K88" s="53"/>
      <c r="L88" s="67"/>
      <c r="M88" s="68" t="str">
        <f>UPPER(IF(OR(L89="a",L89="as"),K84,IF(OR(L89="b",L89="bs"),K92,)))</f>
        <v/>
      </c>
      <c r="N88" s="54"/>
      <c r="O88" s="53"/>
      <c r="P88" s="54"/>
      <c r="Q88" s="53"/>
      <c r="R88" s="62"/>
      <c r="S88" s="56"/>
      <c r="U88" s="63" t="e">
        <f>#REF!</f>
        <v>#REF!</v>
      </c>
    </row>
    <row r="89" spans="1:21" s="5" customFormat="1" ht="9.6" customHeight="1">
      <c r="A89" s="58"/>
      <c r="B89" s="64"/>
      <c r="C89" s="64"/>
      <c r="D89" s="84"/>
      <c r="E89" s="85"/>
      <c r="F89" s="66"/>
      <c r="G89" s="66"/>
      <c r="H89" s="71"/>
      <c r="I89" s="66"/>
      <c r="J89" s="86"/>
      <c r="K89" s="87" t="s">
        <v>173</v>
      </c>
      <c r="L89" s="73"/>
      <c r="M89" s="74" t="str">
        <f>UPPER(IF(OR(L89="a",L89="as"),K85,IF(OR(L89="b",L89="bs"),K93,)))</f>
        <v/>
      </c>
      <c r="N89" s="75"/>
      <c r="O89" s="53"/>
      <c r="P89" s="54"/>
      <c r="Q89" s="53"/>
      <c r="R89" s="62"/>
      <c r="S89" s="56"/>
      <c r="U89" s="63" t="e">
        <f>#REF!</f>
        <v>#REF!</v>
      </c>
    </row>
    <row r="90" spans="1:21" s="5" customFormat="1" ht="9.6" customHeight="1">
      <c r="A90" s="88">
        <v>19</v>
      </c>
      <c r="B90" s="47" t="str">
        <f>IF($D90="","",VLOOKUP($D90,'1D ELO (3)'!$A$7:$P$39,14))</f>
        <v/>
      </c>
      <c r="C90" s="47" t="str">
        <f>IF($D90="","",VLOOKUP($D90,'1D ELO (3)'!$A$7:$P$39,15))</f>
        <v/>
      </c>
      <c r="D90" s="48"/>
      <c r="E90" s="76" t="str">
        <f>UPPER(IF($D90="","",VLOOKUP($D90,'1D ELO (3)'!$A$7:$P$39,5)))</f>
        <v/>
      </c>
      <c r="F90" s="77" t="str">
        <f>UPPER(IF($D90="","",VLOOKUP($D90,'1D ELO (3)'!$A$7:$P$39,2)))</f>
        <v/>
      </c>
      <c r="G90" s="77" t="str">
        <f>IF($D90="","",VLOOKUP($D90,'1D ELO (3)'!$A$7:$P$39,3))</f>
        <v/>
      </c>
      <c r="H90" s="78"/>
      <c r="I90" s="77" t="str">
        <f>IF($D90="","",VLOOKUP($D90,'1D ELO (3)'!$A$7:$P$39,4))</f>
        <v/>
      </c>
      <c r="J90" s="52"/>
      <c r="K90" s="53"/>
      <c r="L90" s="80"/>
      <c r="M90" s="53"/>
      <c r="N90" s="80"/>
      <c r="O90" s="81"/>
      <c r="P90" s="54"/>
      <c r="Q90" s="53"/>
      <c r="R90" s="62"/>
      <c r="S90" s="56"/>
      <c r="U90" s="63" t="e">
        <f>#REF!</f>
        <v>#REF!</v>
      </c>
    </row>
    <row r="91" spans="1:21" s="5" customFormat="1" ht="9.6" customHeight="1">
      <c r="A91" s="58"/>
      <c r="B91" s="59"/>
      <c r="C91" s="59"/>
      <c r="D91" s="59"/>
      <c r="E91" s="76" t="str">
        <f>UPPER(IF($D90="","",VLOOKUP($D90,'1D ELO (3)'!$A$7:$P$33,11)))</f>
        <v/>
      </c>
      <c r="F91" s="77" t="str">
        <f>UPPER(IF($D90="","",VLOOKUP($D90,'1D ELO (3)'!$A$7:$P$33,8)))</f>
        <v/>
      </c>
      <c r="G91" s="77" t="str">
        <f>IF($D90="","",VLOOKUP($D90,'1D ELO (3)'!$A$7:$P$33,9))</f>
        <v/>
      </c>
      <c r="H91" s="78"/>
      <c r="I91" s="77" t="str">
        <f>IF($D90="","",VLOOKUP($D90,'1D ELO (3)'!$A$7:$P$33,10))</f>
        <v/>
      </c>
      <c r="J91" s="60"/>
      <c r="K91" s="61" t="str">
        <f>IF(J91="a",F90,IF(J91="b",F92,""))</f>
        <v/>
      </c>
      <c r="L91" s="80"/>
      <c r="M91" s="53"/>
      <c r="N91" s="80"/>
      <c r="O91" s="53"/>
      <c r="P91" s="54"/>
      <c r="Q91" s="53"/>
      <c r="R91" s="62"/>
      <c r="S91" s="56"/>
      <c r="U91" s="89" t="e">
        <f>#REF!</f>
        <v>#REF!</v>
      </c>
    </row>
    <row r="92" spans="1:21" s="5" customFormat="1" ht="9.6" customHeight="1">
      <c r="A92" s="58"/>
      <c r="B92" s="64"/>
      <c r="C92" s="64"/>
      <c r="D92" s="84"/>
      <c r="E92" s="85"/>
      <c r="F92" s="66"/>
      <c r="G92" s="66"/>
      <c r="H92" s="71"/>
      <c r="I92" s="66"/>
      <c r="J92" s="67"/>
      <c r="K92" s="68" t="str">
        <f>UPPER(IF(OR(J93="a",J93="as"),F90,IF(OR(J93="b",J93="bs"),F94,)))</f>
        <v/>
      </c>
      <c r="L92" s="90"/>
      <c r="M92" s="53"/>
      <c r="N92" s="80"/>
      <c r="O92" s="53"/>
      <c r="P92" s="54"/>
      <c r="Q92" s="53"/>
      <c r="R92" s="62"/>
      <c r="S92" s="56"/>
    </row>
    <row r="93" spans="1:21" s="5" customFormat="1" ht="9.6" customHeight="1">
      <c r="A93" s="58"/>
      <c r="B93" s="64"/>
      <c r="C93" s="64"/>
      <c r="D93" s="84"/>
      <c r="E93" s="85"/>
      <c r="F93" s="66"/>
      <c r="G93" s="66"/>
      <c r="H93" s="71"/>
      <c r="I93" s="72" t="s">
        <v>173</v>
      </c>
      <c r="J93" s="73"/>
      <c r="K93" s="74" t="str">
        <f>UPPER(IF(OR(J93="a",J93="as"),F91,IF(OR(J93="b",J93="bs"),F95,)))</f>
        <v/>
      </c>
      <c r="L93" s="60"/>
      <c r="M93" s="53"/>
      <c r="N93" s="80"/>
      <c r="O93" s="53"/>
      <c r="P93" s="54"/>
      <c r="Q93" s="53"/>
      <c r="R93" s="62"/>
      <c r="S93" s="56"/>
    </row>
    <row r="94" spans="1:21" s="5" customFormat="1" ht="9.6" customHeight="1">
      <c r="A94" s="58">
        <v>20</v>
      </c>
      <c r="B94" s="47" t="str">
        <f>IF($D94="","",VLOOKUP($D94,'1D ELO (3)'!$A$7:$P$39,14))</f>
        <v/>
      </c>
      <c r="C94" s="47" t="str">
        <f>IF($D94="","",VLOOKUP($D94,'1D ELO (3)'!$A$7:$P$39,15))</f>
        <v/>
      </c>
      <c r="D94" s="48"/>
      <c r="E94" s="76" t="str">
        <f>UPPER(IF($D94="","",VLOOKUP($D94,'1D ELO (3)'!$A$7:$P$39,5)))</f>
        <v/>
      </c>
      <c r="F94" s="77" t="str">
        <f>UPPER(IF($D94="","",VLOOKUP($D94,'1D ELO (3)'!$A$7:$P$39,2)))</f>
        <v/>
      </c>
      <c r="G94" s="77" t="str">
        <f>IF($D94="","",VLOOKUP($D94,'1D ELO (3)'!$A$7:$P$39,3))</f>
        <v/>
      </c>
      <c r="H94" s="78"/>
      <c r="I94" s="77" t="str">
        <f>IF($D94="","",VLOOKUP($D94,'1D ELO (3)'!$A$7:$P$39,4))</f>
        <v/>
      </c>
      <c r="J94" s="79"/>
      <c r="K94" s="53"/>
      <c r="L94" s="54"/>
      <c r="M94" s="81"/>
      <c r="N94" s="90"/>
      <c r="O94" s="53"/>
      <c r="P94" s="54"/>
      <c r="Q94" s="53"/>
      <c r="R94" s="62"/>
      <c r="S94" s="56"/>
    </row>
    <row r="95" spans="1:21" s="5" customFormat="1" ht="9.6" customHeight="1">
      <c r="A95" s="58"/>
      <c r="B95" s="59"/>
      <c r="C95" s="59"/>
      <c r="D95" s="59"/>
      <c r="E95" s="76" t="str">
        <f>UPPER(IF($D94="","",VLOOKUP($D94,'1D ELO (3)'!$A$7:$P$33,11)))</f>
        <v/>
      </c>
      <c r="F95" s="77" t="str">
        <f>UPPER(IF($D94="","",VLOOKUP($D94,'1D ELO (3)'!$A$7:$P$33,8)))</f>
        <v/>
      </c>
      <c r="G95" s="77" t="str">
        <f>IF($D94="","",VLOOKUP($D94,'1D ELO (3)'!$A$7:$P$33,9))</f>
        <v/>
      </c>
      <c r="H95" s="78"/>
      <c r="I95" s="77" t="str">
        <f>IF($D94="","",VLOOKUP($D94,'1D ELO (3)'!$A$7:$P$33,10))</f>
        <v/>
      </c>
      <c r="J95" s="60"/>
      <c r="K95" s="53"/>
      <c r="L95" s="54"/>
      <c r="M95" s="82"/>
      <c r="N95" s="91"/>
      <c r="O95" s="53"/>
      <c r="P95" s="54"/>
      <c r="Q95" s="53"/>
      <c r="R95" s="62"/>
      <c r="S95" s="56"/>
    </row>
    <row r="96" spans="1:21" s="5" customFormat="1" ht="9.6" customHeight="1">
      <c r="A96" s="58"/>
      <c r="B96" s="64"/>
      <c r="C96" s="64"/>
      <c r="D96" s="64"/>
      <c r="E96" s="70"/>
      <c r="F96" s="66"/>
      <c r="G96" s="66"/>
      <c r="H96" s="71"/>
      <c r="I96" s="66"/>
      <c r="J96" s="86"/>
      <c r="K96" s="53"/>
      <c r="L96" s="54"/>
      <c r="M96" s="53"/>
      <c r="N96" s="67"/>
      <c r="O96" s="68" t="str">
        <f>UPPER(IF(OR(N97="a",N97="as"),M88,IF(OR(N97="b",N97="bs"),M104,)))</f>
        <v/>
      </c>
      <c r="P96" s="54"/>
      <c r="Q96" s="53"/>
      <c r="R96" s="62"/>
      <c r="S96" s="56"/>
    </row>
    <row r="97" spans="1:19" s="5" customFormat="1" ht="9.6" customHeight="1">
      <c r="A97" s="58"/>
      <c r="B97" s="64"/>
      <c r="C97" s="64"/>
      <c r="D97" s="64"/>
      <c r="E97" s="70"/>
      <c r="F97" s="66"/>
      <c r="G97" s="66"/>
      <c r="H97" s="71"/>
      <c r="I97" s="66"/>
      <c r="J97" s="86"/>
      <c r="K97" s="53"/>
      <c r="L97" s="54"/>
      <c r="M97" s="87" t="s">
        <v>173</v>
      </c>
      <c r="N97" s="73"/>
      <c r="O97" s="74" t="str">
        <f>UPPER(IF(OR(N97="a",N97="as"),M89,IF(OR(N97="b",N97="bs"),M105,)))</f>
        <v/>
      </c>
      <c r="P97" s="75"/>
      <c r="Q97" s="53"/>
      <c r="R97" s="62"/>
      <c r="S97" s="56"/>
    </row>
    <row r="98" spans="1:19" s="5" customFormat="1" ht="9.6" customHeight="1">
      <c r="A98" s="58">
        <v>21</v>
      </c>
      <c r="B98" s="47" t="str">
        <f>IF($D98="","",VLOOKUP($D98,'1D ELO (3)'!$A$7:$P$39,14))</f>
        <v/>
      </c>
      <c r="C98" s="47" t="str">
        <f>IF($D98="","",VLOOKUP($D98,'1D ELO (3)'!$A$7:$P$39,15))</f>
        <v/>
      </c>
      <c r="D98" s="48"/>
      <c r="E98" s="76" t="str">
        <f>UPPER(IF($D98="","",VLOOKUP($D98,'1D ELO (3)'!$A$7:$P$39,5)))</f>
        <v/>
      </c>
      <c r="F98" s="77" t="str">
        <f>UPPER(IF($D98="","",VLOOKUP($D98,'1D ELO (3)'!$A$7:$P$39,2)))</f>
        <v/>
      </c>
      <c r="G98" s="77" t="str">
        <f>IF($D98="","",VLOOKUP($D98,'1D ELO (3)'!$A$7:$P$39,3))</f>
        <v/>
      </c>
      <c r="H98" s="78"/>
      <c r="I98" s="77" t="str">
        <f>IF($D98="","",VLOOKUP($D98,'1D ELO (3)'!$A$7:$P$39,4))</f>
        <v/>
      </c>
      <c r="J98" s="52"/>
      <c r="K98" s="53"/>
      <c r="L98" s="54"/>
      <c r="M98" s="53"/>
      <c r="N98" s="80"/>
      <c r="O98" s="53"/>
      <c r="P98" s="80"/>
      <c r="Q98" s="53"/>
      <c r="R98" s="62"/>
      <c r="S98" s="56"/>
    </row>
    <row r="99" spans="1:19" s="5" customFormat="1" ht="9.6" customHeight="1">
      <c r="A99" s="58"/>
      <c r="B99" s="59"/>
      <c r="C99" s="59"/>
      <c r="D99" s="59"/>
      <c r="E99" s="76" t="str">
        <f>UPPER(IF($D98="","",VLOOKUP($D98,'1D ELO (3)'!$A$7:$P$33,11)))</f>
        <v/>
      </c>
      <c r="F99" s="77" t="str">
        <f>UPPER(IF($D98="","",VLOOKUP($D98,'1D ELO (3)'!$A$7:$P$33,8)))</f>
        <v/>
      </c>
      <c r="G99" s="77" t="str">
        <f>IF($D98="","",VLOOKUP($D98,'1D ELO (3)'!$A$7:$P$33,9))</f>
        <v/>
      </c>
      <c r="H99" s="78"/>
      <c r="I99" s="77" t="str">
        <f>IF($D98="","",VLOOKUP($D98,'1D ELO (3)'!$A$7:$P$33,10))</f>
        <v/>
      </c>
      <c r="J99" s="60"/>
      <c r="K99" s="61" t="str">
        <f>IF(J99="a",F98,IF(J99="b",F100,""))</f>
        <v/>
      </c>
      <c r="L99" s="54"/>
      <c r="M99" s="53"/>
      <c r="N99" s="80"/>
      <c r="O99" s="53"/>
      <c r="P99" s="80"/>
      <c r="Q99" s="53"/>
      <c r="R99" s="62"/>
      <c r="S99" s="56"/>
    </row>
    <row r="100" spans="1:19" s="5" customFormat="1" ht="9.6" customHeight="1">
      <c r="A100" s="58"/>
      <c r="B100" s="64"/>
      <c r="C100" s="64"/>
      <c r="D100" s="64"/>
      <c r="E100" s="70"/>
      <c r="F100" s="66"/>
      <c r="G100" s="66"/>
      <c r="H100" s="71"/>
      <c r="I100" s="66"/>
      <c r="J100" s="67"/>
      <c r="K100" s="68" t="str">
        <f>UPPER(IF(OR(J101="a",J101="as"),F98,IF(OR(J101="b",J101="bs"),F102,)))</f>
        <v/>
      </c>
      <c r="L100" s="69"/>
      <c r="M100" s="53"/>
      <c r="N100" s="80"/>
      <c r="O100" s="53"/>
      <c r="P100" s="80"/>
      <c r="Q100" s="53"/>
      <c r="R100" s="62"/>
      <c r="S100" s="56"/>
    </row>
    <row r="101" spans="1:19" s="5" customFormat="1" ht="9.6" customHeight="1">
      <c r="A101" s="58"/>
      <c r="B101" s="64"/>
      <c r="C101" s="64"/>
      <c r="D101" s="64"/>
      <c r="E101" s="70"/>
      <c r="F101" s="66"/>
      <c r="G101" s="66"/>
      <c r="H101" s="71"/>
      <c r="I101" s="72" t="s">
        <v>173</v>
      </c>
      <c r="J101" s="73"/>
      <c r="K101" s="74" t="str">
        <f>UPPER(IF(OR(J101="a",J101="as"),F99,IF(OR(J101="b",J101="bs"),F103,)))</f>
        <v/>
      </c>
      <c r="L101" s="75"/>
      <c r="M101" s="53"/>
      <c r="N101" s="80"/>
      <c r="O101" s="53"/>
      <c r="P101" s="80"/>
      <c r="Q101" s="53"/>
      <c r="R101" s="62"/>
      <c r="S101" s="56"/>
    </row>
    <row r="102" spans="1:19" s="5" customFormat="1" ht="9.6" customHeight="1">
      <c r="A102" s="58">
        <v>22</v>
      </c>
      <c r="B102" s="47" t="str">
        <f>IF($D102="","",VLOOKUP($D102,'1D ELO (3)'!$A$7:$P$39,14))</f>
        <v/>
      </c>
      <c r="C102" s="47" t="str">
        <f>IF($D102="","",VLOOKUP($D102,'1D ELO (3)'!$A$7:$P$39,15))</f>
        <v/>
      </c>
      <c r="D102" s="48"/>
      <c r="E102" s="76" t="str">
        <f>UPPER(IF($D102="","",VLOOKUP($D102,'1D ELO (3)'!$A$7:$P$39,5)))</f>
        <v/>
      </c>
      <c r="F102" s="77" t="str">
        <f>UPPER(IF($D102="","",VLOOKUP($D102,'1D ELO (3)'!$A$7:$P$39,2)))</f>
        <v/>
      </c>
      <c r="G102" s="77" t="str">
        <f>IF($D102="","",VLOOKUP($D102,'1D ELO (3)'!$A$7:$P$39,3))</f>
        <v/>
      </c>
      <c r="H102" s="78"/>
      <c r="I102" s="77" t="str">
        <f>IF($D102="","",VLOOKUP($D102,'1D ELO (3)'!$A$7:$P$39,4))</f>
        <v/>
      </c>
      <c r="J102" s="79"/>
      <c r="K102" s="53"/>
      <c r="L102" s="80"/>
      <c r="M102" s="81"/>
      <c r="N102" s="90"/>
      <c r="O102" s="53"/>
      <c r="P102" s="80"/>
      <c r="Q102" s="53"/>
      <c r="R102" s="62"/>
      <c r="S102" s="56"/>
    </row>
    <row r="103" spans="1:19" s="5" customFormat="1" ht="9.6" customHeight="1">
      <c r="A103" s="58"/>
      <c r="B103" s="59"/>
      <c r="C103" s="59"/>
      <c r="D103" s="59"/>
      <c r="E103" s="76" t="str">
        <f>UPPER(IF($D102="","",VLOOKUP($D102,'1D ELO (3)'!$A$7:$P$33,11)))</f>
        <v/>
      </c>
      <c r="F103" s="77" t="str">
        <f>UPPER(IF($D102="","",VLOOKUP($D102,'1D ELO (3)'!$A$7:$P$33,8)))</f>
        <v/>
      </c>
      <c r="G103" s="77" t="str">
        <f>IF($D102="","",VLOOKUP($D102,'1D ELO (3)'!$A$7:$P$33,9))</f>
        <v/>
      </c>
      <c r="H103" s="78"/>
      <c r="I103" s="77" t="str">
        <f>IF($D102="","",VLOOKUP($D102,'1D ELO (3)'!$A$7:$P$33,10))</f>
        <v/>
      </c>
      <c r="J103" s="60"/>
      <c r="K103" s="53"/>
      <c r="L103" s="80"/>
      <c r="M103" s="82"/>
      <c r="N103" s="91"/>
      <c r="O103" s="53"/>
      <c r="P103" s="80"/>
      <c r="Q103" s="53"/>
      <c r="R103" s="62"/>
      <c r="S103" s="56"/>
    </row>
    <row r="104" spans="1:19" s="5" customFormat="1" ht="9.6" customHeight="1">
      <c r="A104" s="58"/>
      <c r="B104" s="64"/>
      <c r="C104" s="64"/>
      <c r="D104" s="84"/>
      <c r="E104" s="85"/>
      <c r="F104" s="66"/>
      <c r="G104" s="66"/>
      <c r="H104" s="71"/>
      <c r="I104" s="66"/>
      <c r="J104" s="86"/>
      <c r="K104" s="53"/>
      <c r="L104" s="67"/>
      <c r="M104" s="68" t="str">
        <f>UPPER(IF(OR(L105="a",L105="as"),K100,IF(OR(L105="b",L105="bs"),K108,)))</f>
        <v/>
      </c>
      <c r="N104" s="80"/>
      <c r="O104" s="53"/>
      <c r="P104" s="80"/>
      <c r="Q104" s="53"/>
      <c r="R104" s="62"/>
      <c r="S104" s="56"/>
    </row>
    <row r="105" spans="1:19" s="5" customFormat="1" ht="9.6" customHeight="1">
      <c r="A105" s="58"/>
      <c r="B105" s="64"/>
      <c r="C105" s="64"/>
      <c r="D105" s="84"/>
      <c r="E105" s="85"/>
      <c r="F105" s="66"/>
      <c r="G105" s="66"/>
      <c r="H105" s="71"/>
      <c r="I105" s="66"/>
      <c r="J105" s="86"/>
      <c r="K105" s="87" t="s">
        <v>173</v>
      </c>
      <c r="L105" s="73"/>
      <c r="M105" s="74" t="str">
        <f>UPPER(IF(OR(L105="a",L105="as"),K101,IF(OR(L105="b",L105="bs"),K109,)))</f>
        <v/>
      </c>
      <c r="N105" s="60"/>
      <c r="O105" s="53"/>
      <c r="P105" s="80"/>
      <c r="Q105" s="53"/>
      <c r="R105" s="62"/>
      <c r="S105" s="56"/>
    </row>
    <row r="106" spans="1:19" s="5" customFormat="1" ht="9.6" customHeight="1">
      <c r="A106" s="88">
        <v>23</v>
      </c>
      <c r="B106" s="47" t="str">
        <f>IF($D106="","",VLOOKUP($D106,'1D ELO (3)'!$A$7:$P$39,14))</f>
        <v/>
      </c>
      <c r="C106" s="47" t="str">
        <f>IF($D106="","",VLOOKUP($D106,'1D ELO (3)'!$A$7:$P$39,15))</f>
        <v/>
      </c>
      <c r="D106" s="48"/>
      <c r="E106" s="76" t="str">
        <f>UPPER(IF($D106="","",VLOOKUP($D106,'1D ELO (3)'!$A$7:$P$39,5)))</f>
        <v/>
      </c>
      <c r="F106" s="77" t="str">
        <f>UPPER(IF($D106="","",VLOOKUP($D106,'1D ELO (3)'!$A$7:$P$39,2)))</f>
        <v/>
      </c>
      <c r="G106" s="77" t="str">
        <f>IF($D106="","",VLOOKUP($D106,'1D ELO (3)'!$A$7:$P$39,3))</f>
        <v/>
      </c>
      <c r="H106" s="78"/>
      <c r="I106" s="77" t="str">
        <f>IF($D106="","",VLOOKUP($D106,'1D ELO (3)'!$A$7:$P$39,4))</f>
        <v/>
      </c>
      <c r="J106" s="52"/>
      <c r="K106" s="53"/>
      <c r="L106" s="80"/>
      <c r="M106" s="53"/>
      <c r="N106" s="54"/>
      <c r="O106" s="81"/>
      <c r="P106" s="80"/>
      <c r="Q106" s="53"/>
      <c r="R106" s="62"/>
      <c r="S106" s="56"/>
    </row>
    <row r="107" spans="1:19" s="5" customFormat="1" ht="9.6" customHeight="1">
      <c r="A107" s="58"/>
      <c r="B107" s="59"/>
      <c r="C107" s="59"/>
      <c r="D107" s="59"/>
      <c r="E107" s="76" t="str">
        <f>UPPER(IF($D106="","",VLOOKUP($D106,'1D ELO (3)'!$A$7:$P$33,11)))</f>
        <v/>
      </c>
      <c r="F107" s="77" t="str">
        <f>UPPER(IF($D106="","",VLOOKUP($D106,'1D ELO (3)'!$A$7:$P$33,8)))</f>
        <v/>
      </c>
      <c r="G107" s="77" t="str">
        <f>IF($D106="","",VLOOKUP($D106,'1D ELO (3)'!$A$7:$P$33,9))</f>
        <v/>
      </c>
      <c r="H107" s="78"/>
      <c r="I107" s="77" t="str">
        <f>IF($D106="","",VLOOKUP($D106,'1D ELO (3)'!$A$7:$P$33,10))</f>
        <v/>
      </c>
      <c r="J107" s="60"/>
      <c r="K107" s="61" t="str">
        <f>IF(J107="a",F106,IF(J107="b",F108,""))</f>
        <v/>
      </c>
      <c r="L107" s="80"/>
      <c r="M107" s="53"/>
      <c r="N107" s="54"/>
      <c r="O107" s="53"/>
      <c r="P107" s="80"/>
      <c r="Q107" s="53"/>
      <c r="R107" s="62"/>
      <c r="S107" s="56"/>
    </row>
    <row r="108" spans="1:19" s="5" customFormat="1" ht="9.6" customHeight="1">
      <c r="A108" s="58"/>
      <c r="B108" s="64"/>
      <c r="C108" s="64"/>
      <c r="D108" s="84"/>
      <c r="E108" s="85"/>
      <c r="F108" s="66"/>
      <c r="G108" s="66"/>
      <c r="H108" s="71"/>
      <c r="I108" s="66"/>
      <c r="J108" s="67"/>
      <c r="K108" s="68" t="str">
        <f>UPPER(IF(OR(J109="a",J109="as"),F106,IF(OR(J109="b",J109="bs"),F110,)))</f>
        <v/>
      </c>
      <c r="L108" s="90"/>
      <c r="M108" s="53"/>
      <c r="N108" s="54"/>
      <c r="O108" s="53"/>
      <c r="P108" s="80"/>
      <c r="Q108" s="53"/>
      <c r="R108" s="62"/>
      <c r="S108" s="56"/>
    </row>
    <row r="109" spans="1:19" s="5" customFormat="1" ht="9.6" customHeight="1">
      <c r="A109" s="58"/>
      <c r="B109" s="64"/>
      <c r="C109" s="64"/>
      <c r="D109" s="84"/>
      <c r="E109" s="85"/>
      <c r="F109" s="66"/>
      <c r="G109" s="66"/>
      <c r="H109" s="71"/>
      <c r="I109" s="72" t="s">
        <v>173</v>
      </c>
      <c r="J109" s="73"/>
      <c r="K109" s="74" t="str">
        <f>UPPER(IF(OR(J109="a",J109="as"),F107,IF(OR(J109="b",J109="bs"),F111,)))</f>
        <v/>
      </c>
      <c r="L109" s="60"/>
      <c r="M109" s="53"/>
      <c r="N109" s="54"/>
      <c r="O109" s="53"/>
      <c r="P109" s="80"/>
      <c r="Q109" s="53"/>
      <c r="R109" s="62"/>
      <c r="S109" s="56"/>
    </row>
    <row r="110" spans="1:19" s="5" customFormat="1" ht="9.6" customHeight="1">
      <c r="A110" s="46">
        <v>24</v>
      </c>
      <c r="B110" s="47" t="str">
        <f>IF($D110="","",VLOOKUP($D110,'1D ELO (3)'!$A$7:$P$39,14))</f>
        <v/>
      </c>
      <c r="C110" s="47" t="str">
        <f>IF($D110="","",VLOOKUP($D110,'1D ELO (3)'!$A$7:$P$39,15))</f>
        <v/>
      </c>
      <c r="D110" s="48"/>
      <c r="E110" s="92" t="str">
        <f>UPPER(IF($D110="","",VLOOKUP($D110,'1D ELO (3)'!$A$7:$P$39,5)))</f>
        <v/>
      </c>
      <c r="F110" s="93" t="str">
        <f>UPPER(IF($D110="","",VLOOKUP($D110,'1D ELO (3)'!$A$7:$P$39,2)))</f>
        <v/>
      </c>
      <c r="G110" s="93" t="str">
        <f>IF($D110="","",VLOOKUP($D110,'1D ELO (3)'!$A$7:$P$39,3))</f>
        <v/>
      </c>
      <c r="H110" s="94"/>
      <c r="I110" s="93" t="str">
        <f>IF($D110="","",VLOOKUP($D110,'1D ELO (3)'!$A$7:$P$39,4))</f>
        <v/>
      </c>
      <c r="J110" s="79"/>
      <c r="K110" s="53"/>
      <c r="L110" s="54"/>
      <c r="M110" s="81"/>
      <c r="N110" s="69"/>
      <c r="O110" s="53"/>
      <c r="P110" s="80"/>
      <c r="Q110" s="53"/>
      <c r="R110" s="62"/>
      <c r="S110" s="56"/>
    </row>
    <row r="111" spans="1:19" s="5" customFormat="1" ht="9.6" customHeight="1">
      <c r="A111" s="58"/>
      <c r="B111" s="59"/>
      <c r="C111" s="59"/>
      <c r="D111" s="59"/>
      <c r="E111" s="92" t="str">
        <f>UPPER(IF($D110="","",VLOOKUP($D110,'1D ELO (3)'!$A$7:$P$33,11)))</f>
        <v/>
      </c>
      <c r="F111" s="93" t="str">
        <f>UPPER(IF($D110="","",VLOOKUP($D110,'1D ELO (3)'!$A$7:$P$33,8)))</f>
        <v/>
      </c>
      <c r="G111" s="93" t="str">
        <f>IF($D110="","",VLOOKUP($D110,'1D ELO (3)'!$A$7:$P$33,9))</f>
        <v/>
      </c>
      <c r="H111" s="94"/>
      <c r="I111" s="93" t="str">
        <f>IF($D110="","",VLOOKUP($D110,'1D ELO (3)'!$A$7:$P$33,10))</f>
        <v/>
      </c>
      <c r="J111" s="60"/>
      <c r="K111" s="53"/>
      <c r="L111" s="54"/>
      <c r="M111" s="82"/>
      <c r="N111" s="83"/>
      <c r="O111" s="53"/>
      <c r="P111" s="80"/>
      <c r="Q111" s="53"/>
      <c r="R111" s="62"/>
      <c r="S111" s="56"/>
    </row>
    <row r="112" spans="1:19" s="5" customFormat="1" ht="9.6" customHeight="1">
      <c r="A112" s="58"/>
      <c r="B112" s="64"/>
      <c r="C112" s="64"/>
      <c r="D112" s="84"/>
      <c r="E112" s="85"/>
      <c r="F112" s="66"/>
      <c r="G112" s="66"/>
      <c r="H112" s="71"/>
      <c r="I112" s="66"/>
      <c r="J112" s="86"/>
      <c r="K112" s="53"/>
      <c r="L112" s="54"/>
      <c r="M112" s="53"/>
      <c r="N112" s="54"/>
      <c r="O112" s="54"/>
      <c r="P112" s="67"/>
      <c r="Q112" s="68" t="str">
        <f>UPPER(IF(OR(P113="a",P113="as"),O96,IF(OR(P113="b",P113="bs"),O128,)))</f>
        <v/>
      </c>
      <c r="R112" s="95"/>
      <c r="S112" s="56"/>
    </row>
    <row r="113" spans="1:19" s="5" customFormat="1" ht="9.6" customHeight="1">
      <c r="A113" s="58"/>
      <c r="B113" s="64"/>
      <c r="C113" s="64"/>
      <c r="D113" s="84"/>
      <c r="E113" s="85"/>
      <c r="F113" s="66"/>
      <c r="G113" s="66"/>
      <c r="H113" s="71"/>
      <c r="I113" s="66"/>
      <c r="J113" s="86"/>
      <c r="K113" s="53"/>
      <c r="L113" s="54"/>
      <c r="M113" s="53"/>
      <c r="N113" s="54"/>
      <c r="O113" s="87" t="s">
        <v>173</v>
      </c>
      <c r="P113" s="73"/>
      <c r="Q113" s="74" t="str">
        <f>UPPER(IF(OR(P113="a",P113="as"),O97,IF(OR(P113="b",P113="bs"),O129,)))</f>
        <v/>
      </c>
      <c r="R113" s="96"/>
      <c r="S113" s="56"/>
    </row>
    <row r="114" spans="1:19" s="5" customFormat="1" ht="9.6" customHeight="1">
      <c r="A114" s="46">
        <v>25</v>
      </c>
      <c r="B114" s="47" t="str">
        <f>IF($D114="","",VLOOKUP($D114,'1D ELO (3)'!$A$7:$P$39,14))</f>
        <v/>
      </c>
      <c r="C114" s="47" t="str">
        <f>IF($D114="","",VLOOKUP($D114,'1D ELO (3)'!$A$7:$P$39,15))</f>
        <v/>
      </c>
      <c r="D114" s="48"/>
      <c r="E114" s="92" t="str">
        <f>UPPER(IF($D114="","",VLOOKUP($D114,'1D ELO (3)'!$A$7:$P$39,5)))</f>
        <v/>
      </c>
      <c r="F114" s="93" t="str">
        <f>UPPER(IF($D114="","",VLOOKUP($D114,'1D ELO (3)'!$A$7:$P$39,2)))</f>
        <v/>
      </c>
      <c r="G114" s="93" t="str">
        <f>IF($D114="","",VLOOKUP($D114,'1D ELO (3)'!$A$7:$P$39,3))</f>
        <v/>
      </c>
      <c r="H114" s="94"/>
      <c r="I114" s="93" t="str">
        <f>IF($D114="","",VLOOKUP($D114,'1D ELO (3)'!$A$7:$P$39,4))</f>
        <v/>
      </c>
      <c r="J114" s="52"/>
      <c r="K114" s="53"/>
      <c r="L114" s="54"/>
      <c r="M114" s="53"/>
      <c r="N114" s="54"/>
      <c r="O114" s="53"/>
      <c r="P114" s="80"/>
      <c r="Q114" s="81"/>
      <c r="R114" s="62"/>
      <c r="S114" s="56"/>
    </row>
    <row r="115" spans="1:19" s="5" customFormat="1" ht="9.6" customHeight="1">
      <c r="A115" s="58"/>
      <c r="B115" s="59"/>
      <c r="C115" s="59"/>
      <c r="D115" s="59"/>
      <c r="E115" s="92" t="str">
        <f>UPPER(IF($D114="","",VLOOKUP($D114,'1D ELO (3)'!$A$7:$P$33,11)))</f>
        <v/>
      </c>
      <c r="F115" s="93" t="str">
        <f>UPPER(IF($D114="","",VLOOKUP($D114,'1D ELO (3)'!$A$7:$P$33,8)))</f>
        <v/>
      </c>
      <c r="G115" s="93" t="str">
        <f>IF($D114="","",VLOOKUP($D114,'1D ELO (3)'!$A$7:$P$33,9))</f>
        <v/>
      </c>
      <c r="H115" s="94"/>
      <c r="I115" s="93" t="str">
        <f>IF($D114="","",VLOOKUP($D114,'1D ELO (3)'!$A$7:$P$33,10))</f>
        <v/>
      </c>
      <c r="J115" s="60"/>
      <c r="K115" s="61" t="str">
        <f>IF(J115="a",F114,IF(J115="b",F116,""))</f>
        <v/>
      </c>
      <c r="L115" s="54"/>
      <c r="M115" s="53"/>
      <c r="N115" s="54"/>
      <c r="O115" s="53"/>
      <c r="P115" s="80"/>
      <c r="Q115" s="82"/>
      <c r="R115" s="97"/>
      <c r="S115" s="56"/>
    </row>
    <row r="116" spans="1:19" s="5" customFormat="1" ht="9.6" customHeight="1">
      <c r="A116" s="58"/>
      <c r="B116" s="64"/>
      <c r="C116" s="64"/>
      <c r="D116" s="84"/>
      <c r="E116" s="85"/>
      <c r="F116" s="66"/>
      <c r="G116" s="66"/>
      <c r="H116" s="71"/>
      <c r="I116" s="66"/>
      <c r="J116" s="67"/>
      <c r="K116" s="68" t="str">
        <f>UPPER(IF(OR(J117="a",J117="as"),F114,IF(OR(J117="b",J117="bs"),F118,)))</f>
        <v/>
      </c>
      <c r="L116" s="69"/>
      <c r="M116" s="53"/>
      <c r="N116" s="54"/>
      <c r="O116" s="53"/>
      <c r="P116" s="80"/>
      <c r="Q116" s="53"/>
      <c r="R116" s="62"/>
      <c r="S116" s="56"/>
    </row>
    <row r="117" spans="1:19" s="5" customFormat="1" ht="9.6" customHeight="1">
      <c r="A117" s="58"/>
      <c r="B117" s="64"/>
      <c r="C117" s="64"/>
      <c r="D117" s="84"/>
      <c r="E117" s="85"/>
      <c r="F117" s="66"/>
      <c r="G117" s="66"/>
      <c r="H117" s="71"/>
      <c r="I117" s="72" t="s">
        <v>173</v>
      </c>
      <c r="J117" s="73"/>
      <c r="K117" s="74" t="str">
        <f>UPPER(IF(OR(J117="a",J117="as"),F115,IF(OR(J117="b",J117="bs"),F119,)))</f>
        <v/>
      </c>
      <c r="L117" s="75"/>
      <c r="M117" s="53"/>
      <c r="N117" s="54"/>
      <c r="O117" s="53"/>
      <c r="P117" s="80"/>
      <c r="Q117" s="53"/>
      <c r="R117" s="62"/>
      <c r="S117" s="56"/>
    </row>
    <row r="118" spans="1:19" s="5" customFormat="1" ht="9.6" customHeight="1">
      <c r="A118" s="58">
        <v>26</v>
      </c>
      <c r="B118" s="47" t="str">
        <f>IF($D118="","",VLOOKUP($D118,'1D ELO (3)'!$A$7:$P$39,14))</f>
        <v/>
      </c>
      <c r="C118" s="47" t="str">
        <f>IF($D118="","",VLOOKUP($D118,'1D ELO (3)'!$A$7:$P$39,15))</f>
        <v/>
      </c>
      <c r="D118" s="48"/>
      <c r="E118" s="76" t="str">
        <f>UPPER(IF($D118="","",VLOOKUP($D118,'1D ELO (3)'!$A$7:$P$39,5)))</f>
        <v/>
      </c>
      <c r="F118" s="77" t="str">
        <f>UPPER(IF($D118="","",VLOOKUP($D118,'1D ELO (3)'!$A$7:$P$39,2)))</f>
        <v/>
      </c>
      <c r="G118" s="77" t="str">
        <f>IF($D118="","",VLOOKUP($D118,'1D ELO (3)'!$A$7:$P$39,3))</f>
        <v/>
      </c>
      <c r="H118" s="78"/>
      <c r="I118" s="77" t="str">
        <f>IF($D118="","",VLOOKUP($D118,'1D ELO (3)'!$A$7:$P$39,4))</f>
        <v/>
      </c>
      <c r="J118" s="79"/>
      <c r="K118" s="53"/>
      <c r="L118" s="80"/>
      <c r="M118" s="81"/>
      <c r="N118" s="69"/>
      <c r="O118" s="53"/>
      <c r="P118" s="80"/>
      <c r="Q118" s="53"/>
      <c r="R118" s="62"/>
      <c r="S118" s="56"/>
    </row>
    <row r="119" spans="1:19" s="5" customFormat="1" ht="9.6" customHeight="1">
      <c r="A119" s="58"/>
      <c r="B119" s="59"/>
      <c r="C119" s="59"/>
      <c r="D119" s="59"/>
      <c r="E119" s="76" t="str">
        <f>UPPER(IF($D118="","",VLOOKUP($D118,'1D ELO (3)'!$A$7:$P$33,11)))</f>
        <v/>
      </c>
      <c r="F119" s="77" t="str">
        <f>UPPER(IF($D118="","",VLOOKUP($D118,'1D ELO (3)'!$A$7:$P$33,8)))</f>
        <v/>
      </c>
      <c r="G119" s="77" t="str">
        <f>IF($D118="","",VLOOKUP($D118,'1D ELO (3)'!$A$7:$P$33,9))</f>
        <v/>
      </c>
      <c r="H119" s="78"/>
      <c r="I119" s="77" t="str">
        <f>IF($D118="","",VLOOKUP($D118,'1D ELO (3)'!$A$7:$P$33,10))</f>
        <v/>
      </c>
      <c r="J119" s="60"/>
      <c r="K119" s="53"/>
      <c r="L119" s="80"/>
      <c r="M119" s="82"/>
      <c r="N119" s="83"/>
      <c r="O119" s="53"/>
      <c r="P119" s="80"/>
      <c r="Q119" s="53"/>
      <c r="R119" s="62"/>
      <c r="S119" s="56"/>
    </row>
    <row r="120" spans="1:19" s="5" customFormat="1" ht="9.6" customHeight="1">
      <c r="A120" s="58"/>
      <c r="B120" s="64"/>
      <c r="C120" s="64"/>
      <c r="D120" s="84"/>
      <c r="E120" s="85"/>
      <c r="F120" s="66"/>
      <c r="G120" s="66"/>
      <c r="H120" s="71"/>
      <c r="I120" s="66"/>
      <c r="J120" s="86"/>
      <c r="K120" s="53"/>
      <c r="L120" s="67"/>
      <c r="M120" s="68" t="str">
        <f>UPPER(IF(OR(L121="a",L121="as"),K116,IF(OR(L121="b",L121="bs"),K124,)))</f>
        <v/>
      </c>
      <c r="N120" s="54"/>
      <c r="O120" s="53"/>
      <c r="P120" s="80"/>
      <c r="Q120" s="53"/>
      <c r="R120" s="62"/>
      <c r="S120" s="56"/>
    </row>
    <row r="121" spans="1:19" s="5" customFormat="1" ht="9.6" customHeight="1">
      <c r="A121" s="58"/>
      <c r="B121" s="64"/>
      <c r="C121" s="64"/>
      <c r="D121" s="84"/>
      <c r="E121" s="85"/>
      <c r="F121" s="66"/>
      <c r="G121" s="66"/>
      <c r="H121" s="71"/>
      <c r="I121" s="66"/>
      <c r="J121" s="86"/>
      <c r="K121" s="87" t="s">
        <v>173</v>
      </c>
      <c r="L121" s="73"/>
      <c r="M121" s="74" t="str">
        <f>UPPER(IF(OR(L121="a",L121="as"),K117,IF(OR(L121="b",L121="bs"),K125,)))</f>
        <v/>
      </c>
      <c r="N121" s="75"/>
      <c r="O121" s="53"/>
      <c r="P121" s="80"/>
      <c r="Q121" s="53"/>
      <c r="R121" s="62"/>
      <c r="S121" s="56"/>
    </row>
    <row r="122" spans="1:19" s="5" customFormat="1" ht="9.6" customHeight="1">
      <c r="A122" s="88">
        <v>27</v>
      </c>
      <c r="B122" s="47" t="str">
        <f>IF($D122="","",VLOOKUP($D122,'1D ELO (3)'!$A$7:$P$39,14))</f>
        <v/>
      </c>
      <c r="C122" s="47" t="str">
        <f>IF($D122="","",VLOOKUP($D122,'1D ELO (3)'!$A$7:$P$39,15))</f>
        <v/>
      </c>
      <c r="D122" s="48"/>
      <c r="E122" s="76" t="str">
        <f>UPPER(IF($D122="","",VLOOKUP($D122,'1D ELO (3)'!$A$7:$P$39,5)))</f>
        <v/>
      </c>
      <c r="F122" s="77" t="str">
        <f>UPPER(IF($D122="","",VLOOKUP($D122,'1D ELO (3)'!$A$7:$P$39,2)))</f>
        <v/>
      </c>
      <c r="G122" s="77" t="str">
        <f>IF($D122="","",VLOOKUP($D122,'1D ELO (3)'!$A$7:$P$39,3))</f>
        <v/>
      </c>
      <c r="H122" s="78"/>
      <c r="I122" s="77" t="str">
        <f>IF($D122="","",VLOOKUP($D122,'1D ELO (3)'!$A$7:$P$39,4))</f>
        <v/>
      </c>
      <c r="J122" s="52"/>
      <c r="K122" s="53"/>
      <c r="L122" s="80"/>
      <c r="M122" s="53"/>
      <c r="N122" s="80"/>
      <c r="O122" s="81"/>
      <c r="P122" s="80"/>
      <c r="Q122" s="53"/>
      <c r="R122" s="62"/>
      <c r="S122" s="56"/>
    </row>
    <row r="123" spans="1:19" s="5" customFormat="1" ht="9.6" customHeight="1">
      <c r="A123" s="58"/>
      <c r="B123" s="59"/>
      <c r="C123" s="59"/>
      <c r="D123" s="59"/>
      <c r="E123" s="76" t="str">
        <f>UPPER(IF($D122="","",VLOOKUP($D122,'1D ELO (3)'!$A$7:$P$33,11)))</f>
        <v/>
      </c>
      <c r="F123" s="77" t="str">
        <f>UPPER(IF($D122="","",VLOOKUP($D122,'1D ELO (3)'!$A$7:$P$33,8)))</f>
        <v/>
      </c>
      <c r="G123" s="77" t="str">
        <f>IF($D122="","",VLOOKUP($D122,'1D ELO (3)'!$A$7:$P$33,9))</f>
        <v/>
      </c>
      <c r="H123" s="78"/>
      <c r="I123" s="77" t="str">
        <f>IF($D122="","",VLOOKUP($D122,'1D ELO (3)'!$A$7:$P$33,10))</f>
        <v/>
      </c>
      <c r="J123" s="60"/>
      <c r="K123" s="61" t="str">
        <f>IF(J123="a",F122,IF(J123="b",F124,""))</f>
        <v/>
      </c>
      <c r="L123" s="80"/>
      <c r="M123" s="53"/>
      <c r="N123" s="80"/>
      <c r="O123" s="53"/>
      <c r="P123" s="80"/>
      <c r="Q123" s="53"/>
      <c r="R123" s="62"/>
      <c r="S123" s="56"/>
    </row>
    <row r="124" spans="1:19" s="5" customFormat="1" ht="9.6" customHeight="1">
      <c r="A124" s="58"/>
      <c r="B124" s="64"/>
      <c r="C124" s="64"/>
      <c r="D124" s="64"/>
      <c r="E124" s="70"/>
      <c r="F124" s="66"/>
      <c r="G124" s="66"/>
      <c r="H124" s="71"/>
      <c r="I124" s="66"/>
      <c r="J124" s="67"/>
      <c r="K124" s="68" t="str">
        <f>UPPER(IF(OR(J125="a",J125="as"),F122,IF(OR(J125="b",J125="bs"),F126,)))</f>
        <v/>
      </c>
      <c r="L124" s="90"/>
      <c r="M124" s="53"/>
      <c r="N124" s="80"/>
      <c r="O124" s="53"/>
      <c r="P124" s="80"/>
      <c r="Q124" s="53"/>
      <c r="R124" s="62"/>
      <c r="S124" s="56"/>
    </row>
    <row r="125" spans="1:19" s="5" customFormat="1" ht="9.6" customHeight="1">
      <c r="A125" s="58"/>
      <c r="B125" s="64"/>
      <c r="C125" s="64"/>
      <c r="D125" s="64"/>
      <c r="E125" s="70"/>
      <c r="F125" s="66"/>
      <c r="G125" s="66"/>
      <c r="H125" s="71"/>
      <c r="I125" s="72" t="s">
        <v>173</v>
      </c>
      <c r="J125" s="73"/>
      <c r="K125" s="74" t="str">
        <f>UPPER(IF(OR(J125="a",J125="as"),F123,IF(OR(J125="b",J125="bs"),F127,)))</f>
        <v/>
      </c>
      <c r="L125" s="60"/>
      <c r="M125" s="53"/>
      <c r="N125" s="80"/>
      <c r="O125" s="53"/>
      <c r="P125" s="80"/>
      <c r="Q125" s="53"/>
      <c r="R125" s="62"/>
      <c r="S125" s="56"/>
    </row>
    <row r="126" spans="1:19" s="5" customFormat="1" ht="9.6" customHeight="1">
      <c r="A126" s="58">
        <v>28</v>
      </c>
      <c r="B126" s="47" t="str">
        <f>IF($D126="","",VLOOKUP($D126,'1D ELO (3)'!$A$7:$P$39,14))</f>
        <v/>
      </c>
      <c r="C126" s="47" t="str">
        <f>IF($D126="","",VLOOKUP($D126,'1D ELO (3)'!$A$7:$P$39,15))</f>
        <v/>
      </c>
      <c r="D126" s="48"/>
      <c r="E126" s="76" t="str">
        <f>UPPER(IF($D126="","",VLOOKUP($D126,'1D ELO (3)'!$A$7:$P$39,5)))</f>
        <v/>
      </c>
      <c r="F126" s="77" t="str">
        <f>UPPER(IF($D126="","",VLOOKUP($D126,'1D ELO (3)'!$A$7:$P$39,2)))</f>
        <v/>
      </c>
      <c r="G126" s="77" t="str">
        <f>IF($D126="","",VLOOKUP($D126,'1D ELO (3)'!$A$7:$P$39,3))</f>
        <v/>
      </c>
      <c r="H126" s="78"/>
      <c r="I126" s="77" t="str">
        <f>IF($D126="","",VLOOKUP($D126,'1D ELO (3)'!$A$7:$P$39,4))</f>
        <v/>
      </c>
      <c r="J126" s="79"/>
      <c r="K126" s="53"/>
      <c r="L126" s="54"/>
      <c r="M126" s="81"/>
      <c r="N126" s="90"/>
      <c r="O126" s="53"/>
      <c r="P126" s="80"/>
      <c r="Q126" s="53"/>
      <c r="R126" s="62"/>
      <c r="S126" s="56"/>
    </row>
    <row r="127" spans="1:19" s="5" customFormat="1" ht="9.6" customHeight="1">
      <c r="A127" s="58"/>
      <c r="B127" s="59"/>
      <c r="C127" s="59"/>
      <c r="D127" s="59"/>
      <c r="E127" s="76" t="str">
        <f>UPPER(IF($D126="","",VLOOKUP($D126,'1D ELO (3)'!$A$7:$P$33,11)))</f>
        <v/>
      </c>
      <c r="F127" s="77" t="str">
        <f>UPPER(IF($D126="","",VLOOKUP($D126,'1D ELO (3)'!$A$7:$P$33,8)))</f>
        <v/>
      </c>
      <c r="G127" s="77" t="str">
        <f>IF($D126="","",VLOOKUP($D126,'1D ELO (3)'!$A$7:$P$33,9))</f>
        <v/>
      </c>
      <c r="H127" s="78"/>
      <c r="I127" s="77" t="str">
        <f>IF($D126="","",VLOOKUP($D126,'1D ELO (3)'!$A$7:$P$33,10))</f>
        <v/>
      </c>
      <c r="J127" s="60"/>
      <c r="K127" s="53"/>
      <c r="L127" s="54"/>
      <c r="M127" s="82"/>
      <c r="N127" s="91"/>
      <c r="O127" s="53"/>
      <c r="P127" s="80"/>
      <c r="Q127" s="53"/>
      <c r="R127" s="62"/>
      <c r="S127" s="56"/>
    </row>
    <row r="128" spans="1:19" s="5" customFormat="1" ht="9.6" customHeight="1">
      <c r="A128" s="58"/>
      <c r="B128" s="64"/>
      <c r="C128" s="64"/>
      <c r="D128" s="64"/>
      <c r="E128" s="70"/>
      <c r="F128" s="66"/>
      <c r="G128" s="66"/>
      <c r="H128" s="71"/>
      <c r="I128" s="66"/>
      <c r="J128" s="86"/>
      <c r="K128" s="53"/>
      <c r="L128" s="54"/>
      <c r="M128" s="53"/>
      <c r="N128" s="67"/>
      <c r="O128" s="68" t="str">
        <f>UPPER(IF(OR(N129="a",N129="as"),M120,IF(OR(N129="b",N129="bs"),M136,)))</f>
        <v/>
      </c>
      <c r="P128" s="80"/>
      <c r="Q128" s="53"/>
      <c r="R128" s="62"/>
      <c r="S128" s="56"/>
    </row>
    <row r="129" spans="1:19" s="5" customFormat="1" ht="9.6" customHeight="1">
      <c r="A129" s="58"/>
      <c r="B129" s="64"/>
      <c r="C129" s="64"/>
      <c r="D129" s="64"/>
      <c r="E129" s="70"/>
      <c r="F129" s="66"/>
      <c r="G129" s="66"/>
      <c r="H129" s="71"/>
      <c r="I129" s="66"/>
      <c r="J129" s="86"/>
      <c r="K129" s="53"/>
      <c r="L129" s="54"/>
      <c r="M129" s="87" t="s">
        <v>173</v>
      </c>
      <c r="N129" s="73"/>
      <c r="O129" s="74" t="str">
        <f>UPPER(IF(OR(N129="a",N129="as"),M121,IF(OR(N129="b",N129="bs"),M137,)))</f>
        <v/>
      </c>
      <c r="P129" s="60"/>
      <c r="Q129" s="53"/>
      <c r="R129" s="62"/>
      <c r="S129" s="56"/>
    </row>
    <row r="130" spans="1:19" s="5" customFormat="1" ht="9.6" customHeight="1">
      <c r="A130" s="88">
        <v>29</v>
      </c>
      <c r="B130" s="47" t="str">
        <f>IF($D130="","",VLOOKUP($D130,'1D ELO (3)'!$A$7:$P$39,14))</f>
        <v/>
      </c>
      <c r="C130" s="47" t="str">
        <f>IF($D130="","",VLOOKUP($D130,'1D ELO (3)'!$A$7:$P$39,15))</f>
        <v/>
      </c>
      <c r="D130" s="48"/>
      <c r="E130" s="76" t="str">
        <f>UPPER(IF($D130="","",VLOOKUP($D130,'1D ELO (3)'!$A$7:$P$39,5)))</f>
        <v/>
      </c>
      <c r="F130" s="77" t="str">
        <f>UPPER(IF($D130="","",VLOOKUP($D130,'1D ELO (3)'!$A$7:$P$39,2)))</f>
        <v/>
      </c>
      <c r="G130" s="77" t="str">
        <f>IF($D130="","",VLOOKUP($D130,'1D ELO (3)'!$A$7:$P$39,3))</f>
        <v/>
      </c>
      <c r="H130" s="78"/>
      <c r="I130" s="77" t="str">
        <f>IF($D130="","",VLOOKUP($D130,'1D ELO (3)'!$A$7:$P$39,4))</f>
        <v/>
      </c>
      <c r="J130" s="52"/>
      <c r="K130" s="53"/>
      <c r="L130" s="54"/>
      <c r="M130" s="53"/>
      <c r="N130" s="80"/>
      <c r="O130" s="53"/>
      <c r="P130" s="54"/>
      <c r="Q130" s="53"/>
      <c r="R130" s="62"/>
      <c r="S130" s="56"/>
    </row>
    <row r="131" spans="1:19" s="5" customFormat="1" ht="9.6" customHeight="1">
      <c r="A131" s="58"/>
      <c r="B131" s="59"/>
      <c r="C131" s="59"/>
      <c r="D131" s="59"/>
      <c r="E131" s="76" t="str">
        <f>UPPER(IF($D130="","",VLOOKUP($D130,'1D ELO (3)'!$A$7:$P$33,11)))</f>
        <v/>
      </c>
      <c r="F131" s="77" t="str">
        <f>UPPER(IF($D130="","",VLOOKUP($D130,'1D ELO (3)'!$A$7:$P$33,8)))</f>
        <v/>
      </c>
      <c r="G131" s="77" t="str">
        <f>IF($D130="","",VLOOKUP($D130,'1D ELO (3)'!$A$7:$P$33,9))</f>
        <v/>
      </c>
      <c r="H131" s="78"/>
      <c r="I131" s="77" t="str">
        <f>IF($D130="","",VLOOKUP($D130,'1D ELO (3)'!$A$7:$P$33,10))</f>
        <v/>
      </c>
      <c r="J131" s="60"/>
      <c r="K131" s="61" t="str">
        <f>IF(J131="a",F130,IF(J131="b",F132,""))</f>
        <v/>
      </c>
      <c r="L131" s="54"/>
      <c r="M131" s="53"/>
      <c r="N131" s="80"/>
      <c r="O131" s="53"/>
      <c r="P131" s="54"/>
      <c r="Q131" s="53"/>
      <c r="R131" s="62"/>
      <c r="S131" s="56"/>
    </row>
    <row r="132" spans="1:19" s="5" customFormat="1" ht="9.6" customHeight="1">
      <c r="A132" s="58"/>
      <c r="B132" s="64"/>
      <c r="C132" s="64"/>
      <c r="D132" s="84"/>
      <c r="E132" s="85"/>
      <c r="F132" s="66"/>
      <c r="G132" s="66"/>
      <c r="H132" s="71"/>
      <c r="I132" s="66"/>
      <c r="J132" s="67"/>
      <c r="K132" s="68" t="str">
        <f>UPPER(IF(OR(J133="a",J133="as"),F130,IF(OR(J133="b",J133="bs"),F134,)))</f>
        <v/>
      </c>
      <c r="L132" s="69"/>
      <c r="M132" s="53"/>
      <c r="N132" s="80"/>
      <c r="O132" s="53"/>
      <c r="P132" s="54"/>
      <c r="Q132" s="53"/>
      <c r="R132" s="62"/>
      <c r="S132" s="56"/>
    </row>
    <row r="133" spans="1:19" s="5" customFormat="1" ht="9.6" customHeight="1">
      <c r="A133" s="58"/>
      <c r="B133" s="64"/>
      <c r="C133" s="64"/>
      <c r="D133" s="84"/>
      <c r="E133" s="85"/>
      <c r="F133" s="66"/>
      <c r="G133" s="66"/>
      <c r="H133" s="71"/>
      <c r="I133" s="72" t="s">
        <v>173</v>
      </c>
      <c r="J133" s="73"/>
      <c r="K133" s="74" t="str">
        <f>UPPER(IF(OR(J133="a",J133="as"),F131,IF(OR(J133="b",J133="bs"),F135,)))</f>
        <v/>
      </c>
      <c r="L133" s="75"/>
      <c r="M133" s="53"/>
      <c r="N133" s="80"/>
      <c r="O133" s="53"/>
      <c r="P133" s="54"/>
      <c r="Q133" s="53"/>
      <c r="R133" s="62"/>
      <c r="S133" s="56"/>
    </row>
    <row r="134" spans="1:19" s="5" customFormat="1" ht="9.6" customHeight="1">
      <c r="A134" s="58">
        <v>30</v>
      </c>
      <c r="B134" s="47" t="str">
        <f>IF($D134="","",VLOOKUP($D134,'1D ELO (3)'!$A$7:$P$39,14))</f>
        <v/>
      </c>
      <c r="C134" s="47" t="str">
        <f>IF($D134="","",VLOOKUP($D134,'1D ELO (3)'!$A$7:$P$39,15))</f>
        <v/>
      </c>
      <c r="D134" s="48"/>
      <c r="E134" s="76" t="str">
        <f>UPPER(IF($D134="","",VLOOKUP($D134,'1D ELO (3)'!$A$7:$P$39,5)))</f>
        <v/>
      </c>
      <c r="F134" s="77" t="str">
        <f>UPPER(IF($D134="","",VLOOKUP($D134,'1D ELO (3)'!$A$7:$P$39,2)))</f>
        <v/>
      </c>
      <c r="G134" s="77" t="str">
        <f>IF($D134="","",VLOOKUP($D134,'1D ELO (3)'!$A$7:$P$39,3))</f>
        <v/>
      </c>
      <c r="H134" s="78"/>
      <c r="I134" s="77" t="str">
        <f>IF($D134="","",VLOOKUP($D134,'1D ELO (3)'!$A$7:$P$39,4))</f>
        <v/>
      </c>
      <c r="J134" s="79"/>
      <c r="K134" s="53"/>
      <c r="L134" s="80"/>
      <c r="M134" s="81"/>
      <c r="N134" s="90"/>
      <c r="O134" s="53"/>
      <c r="P134" s="54"/>
      <c r="Q134" s="53"/>
      <c r="R134" s="62"/>
      <c r="S134" s="56"/>
    </row>
    <row r="135" spans="1:19" s="5" customFormat="1" ht="9.6" customHeight="1">
      <c r="A135" s="58"/>
      <c r="B135" s="59"/>
      <c r="C135" s="59"/>
      <c r="D135" s="59"/>
      <c r="E135" s="76" t="str">
        <f>UPPER(IF($D134="","",VLOOKUP($D134,'1D ELO (3)'!$A$7:$P$33,11)))</f>
        <v/>
      </c>
      <c r="F135" s="77" t="str">
        <f>UPPER(IF($D134="","",VLOOKUP($D134,'1D ELO (3)'!$A$7:$P$33,8)))</f>
        <v/>
      </c>
      <c r="G135" s="77" t="str">
        <f>IF($D134="","",VLOOKUP($D134,'1D ELO (3)'!$A$7:$P$33,9))</f>
        <v/>
      </c>
      <c r="H135" s="78"/>
      <c r="I135" s="77" t="str">
        <f>IF($D134="","",VLOOKUP($D134,'1D ELO (3)'!$A$7:$P$33,10))</f>
        <v/>
      </c>
      <c r="J135" s="60"/>
      <c r="K135" s="53"/>
      <c r="L135" s="80"/>
      <c r="M135" s="82"/>
      <c r="N135" s="91"/>
      <c r="O135" s="53"/>
      <c r="P135" s="54"/>
      <c r="Q135" s="53"/>
      <c r="R135" s="62"/>
      <c r="S135" s="56"/>
    </row>
    <row r="136" spans="1:19" s="5" customFormat="1" ht="9.6" customHeight="1">
      <c r="A136" s="58"/>
      <c r="B136" s="64"/>
      <c r="C136" s="64"/>
      <c r="D136" s="84"/>
      <c r="E136" s="85"/>
      <c r="F136" s="66"/>
      <c r="G136" s="66"/>
      <c r="H136" s="71"/>
      <c r="I136" s="66"/>
      <c r="J136" s="86"/>
      <c r="K136" s="53"/>
      <c r="L136" s="67"/>
      <c r="M136" s="68" t="str">
        <f>UPPER(IF(OR(L137="a",L137="as"),K132,IF(OR(L137="b",L137="bs"),K140,)))</f>
        <v/>
      </c>
      <c r="N136" s="80"/>
      <c r="O136" s="53"/>
      <c r="P136" s="54"/>
      <c r="Q136" s="53"/>
      <c r="R136" s="62"/>
      <c r="S136" s="56"/>
    </row>
    <row r="137" spans="1:19" s="5" customFormat="1" ht="9.6" customHeight="1">
      <c r="A137" s="58"/>
      <c r="B137" s="64"/>
      <c r="C137" s="64"/>
      <c r="D137" s="84"/>
      <c r="E137" s="85"/>
      <c r="F137" s="66"/>
      <c r="G137" s="66"/>
      <c r="H137" s="71"/>
      <c r="I137" s="66"/>
      <c r="J137" s="86"/>
      <c r="K137" s="87" t="s">
        <v>173</v>
      </c>
      <c r="L137" s="73"/>
      <c r="M137" s="74" t="str">
        <f>UPPER(IF(OR(L137="a",L137="as"),K133,IF(OR(L137="b",L137="bs"),K141,)))</f>
        <v/>
      </c>
      <c r="N137" s="60"/>
      <c r="O137" s="53"/>
      <c r="P137" s="54"/>
      <c r="Q137" s="53"/>
      <c r="R137" s="62"/>
      <c r="S137" s="56"/>
    </row>
    <row r="138" spans="1:19" s="5" customFormat="1" ht="9.6" customHeight="1">
      <c r="A138" s="88">
        <v>31</v>
      </c>
      <c r="B138" s="47" t="str">
        <f>IF($D138="","",VLOOKUP($D138,'1D ELO (3)'!$A$7:$P$39,14))</f>
        <v/>
      </c>
      <c r="C138" s="47" t="str">
        <f>IF($D138="","",VLOOKUP($D138,'1D ELO (3)'!$A$7:$P$39,15))</f>
        <v/>
      </c>
      <c r="D138" s="48"/>
      <c r="E138" s="76" t="str">
        <f>UPPER(IF($D138="","",VLOOKUP($D138,'1D ELO (3)'!$A$7:$P$39,5)))</f>
        <v/>
      </c>
      <c r="F138" s="77" t="str">
        <f>UPPER(IF($D138="","",VLOOKUP($D138,'1D ELO (3)'!$A$7:$P$39,2)))</f>
        <v/>
      </c>
      <c r="G138" s="77" t="str">
        <f>IF($D138="","",VLOOKUP($D138,'1D ELO (3)'!$A$7:$P$39,3))</f>
        <v/>
      </c>
      <c r="H138" s="78"/>
      <c r="I138" s="77" t="str">
        <f>IF($D138="","",VLOOKUP($D138,'1D ELO (3)'!$A$7:$P$39,4))</f>
        <v/>
      </c>
      <c r="J138" s="52"/>
      <c r="K138" s="53"/>
      <c r="L138" s="80"/>
      <c r="M138" s="53"/>
      <c r="N138" s="54"/>
      <c r="O138" s="98" t="str">
        <f>O63</f>
        <v>Döntő</v>
      </c>
      <c r="P138" s="99"/>
      <c r="Q138" s="98" t="str">
        <f>Q63</f>
        <v>Nyertes</v>
      </c>
      <c r="R138" s="99"/>
      <c r="S138" s="56"/>
    </row>
    <row r="139" spans="1:19" s="5" customFormat="1" ht="9.6" customHeight="1">
      <c r="A139" s="58"/>
      <c r="B139" s="59"/>
      <c r="C139" s="59"/>
      <c r="D139" s="59"/>
      <c r="E139" s="76" t="str">
        <f>UPPER(IF($D138="","",VLOOKUP($D138,'1D ELO (3)'!$A$7:$P$33,11)))</f>
        <v/>
      </c>
      <c r="F139" s="77" t="str">
        <f>UPPER(IF($D138="","",VLOOKUP($D138,'1D ELO (3)'!$A$7:$P$33,8)))</f>
        <v/>
      </c>
      <c r="G139" s="77" t="str">
        <f>IF($D138="","",VLOOKUP($D138,'1D ELO (3)'!$A$7:$P$33,9))</f>
        <v/>
      </c>
      <c r="H139" s="78"/>
      <c r="I139" s="77" t="str">
        <f>IF($D138="","",VLOOKUP($D138,'1D ELO (3)'!$A$7:$P$33,10))</f>
        <v/>
      </c>
      <c r="J139" s="60"/>
      <c r="K139" s="61" t="str">
        <f>IF(J139="a",F138,IF(J139="b",F140,""))</f>
        <v/>
      </c>
      <c r="L139" s="80"/>
      <c r="M139" s="53"/>
      <c r="N139" s="54"/>
      <c r="O139" s="100" t="str">
        <f>O64</f>
        <v/>
      </c>
      <c r="P139" s="99"/>
      <c r="Q139" s="102"/>
      <c r="R139" s="99"/>
      <c r="S139" s="56"/>
    </row>
    <row r="140" spans="1:19" s="5" customFormat="1" ht="9.6" customHeight="1">
      <c r="A140" s="58"/>
      <c r="B140" s="64"/>
      <c r="C140" s="64"/>
      <c r="D140" s="64"/>
      <c r="E140" s="70"/>
      <c r="F140" s="66"/>
      <c r="G140" s="66"/>
      <c r="H140" s="71"/>
      <c r="I140" s="66"/>
      <c r="J140" s="67"/>
      <c r="K140" s="68" t="str">
        <f>UPPER(IF(OR(J141="a",J141="as"),F138,IF(OR(J141="b",J141="bs"),F142,)))</f>
        <v/>
      </c>
      <c r="L140" s="90"/>
      <c r="M140" s="53"/>
      <c r="N140" s="54"/>
      <c r="O140" s="103" t="str">
        <f>O65</f>
        <v/>
      </c>
      <c r="P140" s="180"/>
      <c r="Q140" s="102"/>
      <c r="R140" s="99"/>
      <c r="S140" s="56"/>
    </row>
    <row r="141" spans="1:19" s="5" customFormat="1" ht="9.6" customHeight="1">
      <c r="A141" s="58"/>
      <c r="B141" s="64"/>
      <c r="C141" s="64"/>
      <c r="D141" s="64"/>
      <c r="E141" s="70"/>
      <c r="F141" s="66"/>
      <c r="G141" s="66"/>
      <c r="H141" s="71"/>
      <c r="I141" s="72" t="s">
        <v>173</v>
      </c>
      <c r="J141" s="73"/>
      <c r="K141" s="74" t="str">
        <f>UPPER(IF(OR(J141="a",J141="as"),F139,IF(OR(J141="b",J141="bs"),F143,)))</f>
        <v/>
      </c>
      <c r="L141" s="60"/>
      <c r="M141" s="53"/>
      <c r="N141" s="54"/>
      <c r="O141" s="102"/>
      <c r="P141" s="181"/>
      <c r="Q141" s="100" t="str">
        <f>Q66</f>
        <v/>
      </c>
      <c r="R141" s="99"/>
      <c r="S141" s="56"/>
    </row>
    <row r="142" spans="1:19" s="5" customFormat="1" ht="9.6" customHeight="1">
      <c r="A142" s="107">
        <v>32</v>
      </c>
      <c r="B142" s="47" t="str">
        <f>IF($D142="","",VLOOKUP($D142,'1D ELO (3)'!$A$7:$P$39,14))</f>
        <v/>
      </c>
      <c r="C142" s="47" t="str">
        <f>IF($D142="","",VLOOKUP($D142,'1D ELO (3)'!$A$7:$P$39,15))</f>
        <v/>
      </c>
      <c r="D142" s="48"/>
      <c r="E142" s="92" t="str">
        <f>UPPER(IF($D142="","",VLOOKUP($D142,'1D ELO (3)'!$A$7:$P$39,5)))</f>
        <v/>
      </c>
      <c r="F142" s="93" t="str">
        <f>UPPER(IF($D142="","",VLOOKUP($D142,'1D ELO (3)'!$A$7:$P$39,2)))</f>
        <v/>
      </c>
      <c r="G142" s="93" t="str">
        <f>IF($D142="","",VLOOKUP($D142,'1D ELO (3)'!$A$7:$P$39,3))</f>
        <v/>
      </c>
      <c r="H142" s="94"/>
      <c r="I142" s="93" t="str">
        <f>IF($D142="","",VLOOKUP($D142,'1D ELO (3)'!$A$7:$P$39,4))</f>
        <v/>
      </c>
      <c r="J142" s="79"/>
      <c r="K142" s="53"/>
      <c r="L142" s="54"/>
      <c r="M142" s="81"/>
      <c r="N142" s="69"/>
      <c r="O142" s="102"/>
      <c r="P142" s="181"/>
      <c r="Q142" s="103" t="str">
        <f>Q67</f>
        <v/>
      </c>
      <c r="R142" s="180"/>
      <c r="S142" s="56"/>
    </row>
    <row r="143" spans="1:19" s="5" customFormat="1" ht="9.6" customHeight="1">
      <c r="A143" s="58"/>
      <c r="B143" s="59"/>
      <c r="C143" s="59"/>
      <c r="D143" s="59"/>
      <c r="E143" s="92" t="str">
        <f>UPPER(IF($D142="","",VLOOKUP($D142,'1D ELO (3)'!$A$7:$P$33,11)))</f>
        <v/>
      </c>
      <c r="F143" s="93" t="str">
        <f>UPPER(IF($D142="","",VLOOKUP($D142,'1D ELO (3)'!$A$7:$P$33,8)))</f>
        <v/>
      </c>
      <c r="G143" s="93" t="str">
        <f>IF($D142="","",VLOOKUP($D142,'1D ELO (3)'!$A$7:$P$33,9))</f>
        <v/>
      </c>
      <c r="H143" s="94"/>
      <c r="I143" s="93" t="str">
        <f>IF($D142="","",VLOOKUP($D142,'1D ELO (3)'!$A$7:$P$33,10))</f>
        <v/>
      </c>
      <c r="J143" s="60"/>
      <c r="K143" s="53"/>
      <c r="L143" s="54"/>
      <c r="M143" s="82"/>
      <c r="N143" s="83"/>
      <c r="O143" s="100" t="str">
        <f>O68</f>
        <v/>
      </c>
      <c r="P143" s="181"/>
      <c r="Q143" s="102">
        <f>Q68</f>
        <v>0</v>
      </c>
      <c r="R143" s="99"/>
      <c r="S143" s="56"/>
    </row>
    <row r="144" spans="1:19" s="5" customFormat="1" ht="9.6" customHeight="1">
      <c r="A144" s="112"/>
      <c r="B144" s="113"/>
      <c r="C144" s="113"/>
      <c r="D144" s="114"/>
      <c r="E144" s="114"/>
      <c r="F144" s="115"/>
      <c r="G144" s="115"/>
      <c r="H144" s="116"/>
      <c r="I144" s="115"/>
      <c r="J144" s="117"/>
      <c r="K144" s="118"/>
      <c r="L144" s="119"/>
      <c r="M144" s="118"/>
      <c r="N144" s="119"/>
      <c r="O144" s="103" t="str">
        <f>O69</f>
        <v/>
      </c>
      <c r="P144" s="182"/>
      <c r="Q144" s="183"/>
      <c r="R144" s="184"/>
      <c r="S144" s="56"/>
    </row>
    <row r="145" spans="1:19" s="5" customFormat="1" ht="6" customHeight="1">
      <c r="A145" s="112"/>
      <c r="B145" s="113"/>
      <c r="C145" s="113"/>
      <c r="D145" s="114"/>
      <c r="E145" s="114"/>
      <c r="F145" s="115"/>
      <c r="G145" s="115"/>
      <c r="H145" s="116"/>
      <c r="I145" s="115"/>
      <c r="J145" s="117"/>
      <c r="K145" s="118"/>
      <c r="L145" s="119"/>
      <c r="M145" s="121"/>
      <c r="N145" s="122"/>
      <c r="O145" s="123"/>
      <c r="P145" s="124"/>
      <c r="Q145" s="123"/>
      <c r="R145" s="124"/>
      <c r="S145" s="56"/>
    </row>
    <row r="146" spans="1:19" s="6" customFormat="1" ht="10.5" customHeight="1">
      <c r="A146" s="125" t="s">
        <v>112</v>
      </c>
      <c r="B146" s="126"/>
      <c r="C146" s="127"/>
      <c r="D146" s="128" t="s">
        <v>140</v>
      </c>
      <c r="E146" s="128"/>
      <c r="F146" s="129" t="s">
        <v>349</v>
      </c>
      <c r="G146" s="128" t="s">
        <v>140</v>
      </c>
      <c r="H146" s="129" t="s">
        <v>349</v>
      </c>
      <c r="I146" s="130"/>
      <c r="J146" s="129" t="s">
        <v>140</v>
      </c>
      <c r="K146" s="129" t="s">
        <v>350</v>
      </c>
      <c r="L146" s="131"/>
      <c r="M146" s="129" t="s">
        <v>351</v>
      </c>
      <c r="N146" s="132"/>
      <c r="O146" s="133" t="s">
        <v>352</v>
      </c>
      <c r="P146" s="133"/>
      <c r="Q146" s="134">
        <f>Q71</f>
        <v>0</v>
      </c>
      <c r="R146" s="135"/>
    </row>
    <row r="147" spans="1:19" s="6" customFormat="1" ht="9" customHeight="1">
      <c r="A147" s="136" t="s">
        <v>362</v>
      </c>
      <c r="B147" s="137"/>
      <c r="C147" s="138"/>
      <c r="D147" s="139">
        <v>1</v>
      </c>
      <c r="E147" s="139"/>
      <c r="F147" s="140">
        <f t="shared" ref="F147:H154" si="0">F72</f>
        <v>0</v>
      </c>
      <c r="G147" s="185">
        <f t="shared" si="0"/>
        <v>5</v>
      </c>
      <c r="H147" s="185">
        <f t="shared" si="0"/>
        <v>0</v>
      </c>
      <c r="I147" s="142"/>
      <c r="J147" s="143" t="s">
        <v>146</v>
      </c>
      <c r="K147" s="137">
        <f t="shared" ref="K147:K154" si="1">K72</f>
        <v>0</v>
      </c>
      <c r="L147" s="144"/>
      <c r="M147" s="137">
        <f t="shared" ref="M147:M154" si="2">M72</f>
        <v>0</v>
      </c>
      <c r="N147" s="145"/>
      <c r="O147" s="146" t="s">
        <v>363</v>
      </c>
      <c r="P147" s="147"/>
      <c r="Q147" s="147"/>
      <c r="R147" s="148"/>
    </row>
    <row r="148" spans="1:19" s="6" customFormat="1" ht="9" customHeight="1">
      <c r="A148" s="149" t="s">
        <v>148</v>
      </c>
      <c r="B148" s="150"/>
      <c r="C148" s="151"/>
      <c r="D148" s="139"/>
      <c r="E148" s="139"/>
      <c r="F148" s="140">
        <f t="shared" si="0"/>
        <v>0</v>
      </c>
      <c r="G148" s="185">
        <f t="shared" si="0"/>
        <v>0</v>
      </c>
      <c r="H148" s="185">
        <f t="shared" si="0"/>
        <v>0</v>
      </c>
      <c r="I148" s="142"/>
      <c r="J148" s="143"/>
      <c r="K148" s="137">
        <f t="shared" si="1"/>
        <v>0</v>
      </c>
      <c r="L148" s="144"/>
      <c r="M148" s="137">
        <f t="shared" si="2"/>
        <v>0</v>
      </c>
      <c r="N148" s="145"/>
      <c r="O148" s="150"/>
      <c r="P148" s="152"/>
      <c r="Q148" s="150"/>
      <c r="R148" s="153"/>
    </row>
    <row r="149" spans="1:19" s="6" customFormat="1" ht="9" customHeight="1">
      <c r="A149" s="154"/>
      <c r="B149" s="155"/>
      <c r="C149" s="156"/>
      <c r="D149" s="139">
        <v>2</v>
      </c>
      <c r="E149" s="139"/>
      <c r="F149" s="140">
        <f t="shared" si="0"/>
        <v>0</v>
      </c>
      <c r="G149" s="185">
        <f t="shared" si="0"/>
        <v>6</v>
      </c>
      <c r="H149" s="185">
        <f t="shared" si="0"/>
        <v>0</v>
      </c>
      <c r="I149" s="142"/>
      <c r="J149" s="143" t="s">
        <v>149</v>
      </c>
      <c r="K149" s="137">
        <f t="shared" si="1"/>
        <v>0</v>
      </c>
      <c r="L149" s="144"/>
      <c r="M149" s="137">
        <f t="shared" si="2"/>
        <v>0</v>
      </c>
      <c r="N149" s="145"/>
      <c r="O149" s="146" t="s">
        <v>151</v>
      </c>
      <c r="P149" s="147"/>
      <c r="Q149" s="147"/>
      <c r="R149" s="148"/>
    </row>
    <row r="150" spans="1:19" s="6" customFormat="1" ht="9" customHeight="1">
      <c r="A150" s="157"/>
      <c r="B150" s="158"/>
      <c r="C150" s="159"/>
      <c r="D150" s="139"/>
      <c r="E150" s="139"/>
      <c r="F150" s="140">
        <f t="shared" si="0"/>
        <v>0</v>
      </c>
      <c r="G150" s="185">
        <f t="shared" si="0"/>
        <v>0</v>
      </c>
      <c r="H150" s="185">
        <f t="shared" si="0"/>
        <v>0</v>
      </c>
      <c r="I150" s="142"/>
      <c r="J150" s="143"/>
      <c r="K150" s="137">
        <f t="shared" si="1"/>
        <v>0</v>
      </c>
      <c r="L150" s="144"/>
      <c r="M150" s="137">
        <f t="shared" si="2"/>
        <v>0</v>
      </c>
      <c r="N150" s="145"/>
      <c r="O150" s="137"/>
      <c r="P150" s="144"/>
      <c r="Q150" s="137"/>
      <c r="R150" s="145"/>
    </row>
    <row r="151" spans="1:19" s="6" customFormat="1" ht="9" customHeight="1">
      <c r="A151" s="160"/>
      <c r="B151" s="161"/>
      <c r="C151" s="162"/>
      <c r="D151" s="139">
        <v>3</v>
      </c>
      <c r="E151" s="139"/>
      <c r="F151" s="140">
        <f t="shared" si="0"/>
        <v>0</v>
      </c>
      <c r="G151" s="185">
        <f t="shared" si="0"/>
        <v>7</v>
      </c>
      <c r="H151" s="185">
        <f t="shared" si="0"/>
        <v>0</v>
      </c>
      <c r="I151" s="142"/>
      <c r="J151" s="143" t="s">
        <v>150</v>
      </c>
      <c r="K151" s="137">
        <f t="shared" si="1"/>
        <v>0</v>
      </c>
      <c r="L151" s="144"/>
      <c r="M151" s="137">
        <f t="shared" si="2"/>
        <v>0</v>
      </c>
      <c r="N151" s="145"/>
      <c r="O151" s="150"/>
      <c r="P151" s="152"/>
      <c r="Q151" s="150"/>
      <c r="R151" s="153"/>
    </row>
    <row r="152" spans="1:19" s="6" customFormat="1" ht="9" customHeight="1">
      <c r="A152" s="163"/>
      <c r="B152" s="164"/>
      <c r="C152" s="159"/>
      <c r="D152" s="139"/>
      <c r="E152" s="139"/>
      <c r="F152" s="140">
        <f t="shared" si="0"/>
        <v>0</v>
      </c>
      <c r="G152" s="185">
        <f t="shared" si="0"/>
        <v>0</v>
      </c>
      <c r="H152" s="185">
        <f t="shared" si="0"/>
        <v>0</v>
      </c>
      <c r="I152" s="142"/>
      <c r="J152" s="143"/>
      <c r="K152" s="137">
        <f t="shared" si="1"/>
        <v>0</v>
      </c>
      <c r="L152" s="144"/>
      <c r="M152" s="137">
        <f t="shared" si="2"/>
        <v>0</v>
      </c>
      <c r="N152" s="145"/>
      <c r="O152" s="146" t="s">
        <v>155</v>
      </c>
      <c r="P152" s="147"/>
      <c r="Q152" s="147"/>
      <c r="R152" s="148"/>
    </row>
    <row r="153" spans="1:19" s="6" customFormat="1" ht="9" customHeight="1">
      <c r="A153" s="163"/>
      <c r="B153" s="164"/>
      <c r="C153" s="165"/>
      <c r="D153" s="139">
        <v>4</v>
      </c>
      <c r="E153" s="139"/>
      <c r="F153" s="140">
        <f t="shared" si="0"/>
        <v>0</v>
      </c>
      <c r="G153" s="185">
        <f t="shared" si="0"/>
        <v>8</v>
      </c>
      <c r="H153" s="185">
        <f t="shared" si="0"/>
        <v>0</v>
      </c>
      <c r="I153" s="142"/>
      <c r="J153" s="143" t="s">
        <v>152</v>
      </c>
      <c r="K153" s="137">
        <f t="shared" si="1"/>
        <v>0</v>
      </c>
      <c r="L153" s="144"/>
      <c r="M153" s="137">
        <f t="shared" si="2"/>
        <v>0</v>
      </c>
      <c r="N153" s="145"/>
      <c r="O153" s="137"/>
      <c r="P153" s="144"/>
      <c r="Q153" s="137"/>
      <c r="R153" s="145"/>
    </row>
    <row r="154" spans="1:19" s="6" customFormat="1" ht="9" customHeight="1">
      <c r="A154" s="166"/>
      <c r="B154" s="167"/>
      <c r="C154" s="168"/>
      <c r="D154" s="169"/>
      <c r="E154" s="169"/>
      <c r="F154" s="171">
        <f t="shared" si="0"/>
        <v>0</v>
      </c>
      <c r="G154" s="186">
        <f t="shared" si="0"/>
        <v>0</v>
      </c>
      <c r="H154" s="186">
        <f t="shared" si="0"/>
        <v>0</v>
      </c>
      <c r="I154" s="172"/>
      <c r="J154" s="173"/>
      <c r="K154" s="150">
        <f t="shared" si="1"/>
        <v>0</v>
      </c>
      <c r="L154" s="152"/>
      <c r="M154" s="150">
        <f t="shared" si="2"/>
        <v>0</v>
      </c>
      <c r="N154" s="153"/>
      <c r="O154" s="150">
        <f>O79</f>
        <v>0</v>
      </c>
      <c r="P154" s="152"/>
      <c r="Q154" s="150"/>
      <c r="R154" s="153"/>
    </row>
  </sheetData>
  <mergeCells count="1">
    <mergeCell ref="A4:C4"/>
  </mergeCells>
  <conditionalFormatting sqref="O64">
    <cfRule type="expression" dxfId="137" priority="15" stopIfTrue="1">
      <formula>P38="as"</formula>
    </cfRule>
    <cfRule type="expression" dxfId="136" priority="16" stopIfTrue="1">
      <formula>P38="bs"</formula>
    </cfRule>
  </conditionalFormatting>
  <conditionalFormatting sqref="O65">
    <cfRule type="expression" dxfId="135" priority="19" stopIfTrue="1">
      <formula>P38="as"</formula>
    </cfRule>
    <cfRule type="expression" dxfId="134" priority="20" stopIfTrue="1">
      <formula>P38="bs"</formula>
    </cfRule>
  </conditionalFormatting>
  <conditionalFormatting sqref="O68">
    <cfRule type="expression" dxfId="133" priority="13" stopIfTrue="1">
      <formula>P113="as"</formula>
    </cfRule>
    <cfRule type="expression" dxfId="132" priority="14" stopIfTrue="1">
      <formula>P113="bs"</formula>
    </cfRule>
  </conditionalFormatting>
  <conditionalFormatting sqref="O69">
    <cfRule type="expression" dxfId="131" priority="17" stopIfTrue="1">
      <formula>P113="as"</formula>
    </cfRule>
    <cfRule type="expression" dxfId="130" priority="18" stopIfTrue="1">
      <formula>P113="bs"</formula>
    </cfRule>
  </conditionalFormatting>
  <conditionalFormatting sqref="O139">
    <cfRule type="expression" dxfId="129" priority="5" stopIfTrue="1">
      <formula>P38="as"</formula>
    </cfRule>
    <cfRule type="expression" dxfId="128" priority="6" stopIfTrue="1">
      <formula>P38="bs"</formula>
    </cfRule>
  </conditionalFormatting>
  <conditionalFormatting sqref="O140">
    <cfRule type="expression" dxfId="127" priority="9" stopIfTrue="1">
      <formula>P38="as"</formula>
    </cfRule>
    <cfRule type="expression" dxfId="126" priority="10" stopIfTrue="1">
      <formula>P38="bs"</formula>
    </cfRule>
  </conditionalFormatting>
  <conditionalFormatting sqref="O143">
    <cfRule type="expression" dxfId="125" priority="3" stopIfTrue="1">
      <formula>P113="as"</formula>
    </cfRule>
    <cfRule type="expression" dxfId="124" priority="4" stopIfTrue="1">
      <formula>P113="bs"</formula>
    </cfRule>
  </conditionalFormatting>
  <conditionalFormatting sqref="O144">
    <cfRule type="expression" dxfId="123" priority="7" stopIfTrue="1">
      <formula>P113="as"</formula>
    </cfRule>
    <cfRule type="expression" dxfId="122" priority="8" stopIfTrue="1">
      <formula>P113="bs"</formula>
    </cfRule>
  </conditionalFormatting>
  <conditionalFormatting sqref="Q141">
    <cfRule type="expression" dxfId="121" priority="1" stopIfTrue="1">
      <formula>P67="as"</formula>
    </cfRule>
    <cfRule type="expression" dxfId="120" priority="2" stopIfTrue="1">
      <formula>P67="bs"</formula>
    </cfRule>
  </conditionalFormatting>
  <conditionalFormatting sqref="Q142">
    <cfRule type="expression" dxfId="119" priority="11" stopIfTrue="1">
      <formula>P67="as"</formula>
    </cfRule>
    <cfRule type="expression" dxfId="118" priority="12" stopIfTrue="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3C00-000000000000}">
      <formula1>$U$7:$U$16</formula1>
    </dataValidation>
  </dataValidations>
  <printOptions horizontalCentered="1"/>
  <pageMargins left="0.35" right="0.35" top="0.39" bottom="0.39" header="0" footer="0"/>
  <pageSetup paperSize="9" orientation="portrait" horizontalDpi="300" verticalDpi="300"/>
  <headerFooter alignWithMargins="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96321"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696322"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30">
    <tabColor indexed="42"/>
  </sheetPr>
  <dimension ref="A1:O134"/>
  <sheetViews>
    <sheetView showGridLines="0" showZeros="0" workbookViewId="0">
      <pane ySplit="6" topLeftCell="A7" activePane="bottomLeft" state="frozen"/>
      <selection pane="bottomLeft" activeCell="D27" sqref="D27"/>
    </sheetView>
  </sheetViews>
  <sheetFormatPr defaultColWidth="9" defaultRowHeight="13.2"/>
  <cols>
    <col min="1" max="1" width="6.33203125" customWidth="1"/>
    <col min="2" max="2" width="14.5546875" customWidth="1"/>
    <col min="3" max="3" width="13.88671875" customWidth="1"/>
    <col min="4" max="4" width="11.6640625" style="205" customWidth="1"/>
    <col min="5" max="5" width="10.44140625" style="528" customWidth="1"/>
    <col min="6" max="6" width="30.33203125" style="206" customWidth="1"/>
    <col min="7" max="7" width="8.6640625" style="602" customWidth="1"/>
    <col min="8" max="8" width="0.109375" style="205" customWidth="1"/>
    <col min="9" max="9" width="5.5546875" style="205" hidden="1" customWidth="1"/>
    <col min="10" max="10" width="8" style="205" hidden="1" customWidth="1"/>
    <col min="11" max="11" width="0.109375" style="205" hidden="1" customWidth="1"/>
    <col min="12" max="13" width="7.44140625" style="205" customWidth="1"/>
    <col min="14" max="14" width="7.44140625" style="205" hidden="1" customWidth="1"/>
    <col min="15" max="15" width="7.44140625" style="205" customWidth="1"/>
  </cols>
  <sheetData>
    <row r="1" spans="1:15" ht="24.6">
      <c r="A1" s="529" t="str">
        <f>Altalanos!$A$6</f>
        <v>Bács-Kiskun megyei Tenisz Diákolimpia</v>
      </c>
      <c r="B1" s="9"/>
      <c r="C1" s="9"/>
      <c r="D1" s="12"/>
      <c r="E1" s="209" t="s">
        <v>365</v>
      </c>
      <c r="F1" s="269"/>
      <c r="G1" s="603"/>
      <c r="H1" s="531"/>
      <c r="I1" s="531"/>
      <c r="J1" s="531"/>
      <c r="K1" s="531"/>
      <c r="L1" s="531"/>
      <c r="M1" s="531"/>
      <c r="N1" s="531"/>
      <c r="O1" s="532"/>
    </row>
    <row r="2" spans="1:15">
      <c r="B2" s="17" t="s">
        <v>99</v>
      </c>
      <c r="C2" s="187">
        <f>Altalanos!$D$8</f>
        <v>0</v>
      </c>
      <c r="D2" s="269"/>
      <c r="E2" s="209" t="s">
        <v>366</v>
      </c>
      <c r="F2" s="533"/>
      <c r="G2" s="604"/>
      <c r="H2" s="207"/>
      <c r="I2" s="207"/>
      <c r="J2" s="207"/>
      <c r="K2" s="207"/>
      <c r="L2" s="216"/>
      <c r="M2" s="214"/>
      <c r="N2" s="214"/>
      <c r="O2" s="216"/>
    </row>
    <row r="3" spans="1:15" s="5" customFormat="1">
      <c r="A3" s="605"/>
      <c r="B3" s="606"/>
      <c r="C3" s="606"/>
      <c r="D3" s="606"/>
      <c r="E3" s="607"/>
      <c r="F3" s="606"/>
      <c r="G3" s="608"/>
      <c r="H3" s="537"/>
      <c r="I3" s="538"/>
      <c r="J3" s="538"/>
      <c r="K3" s="538"/>
      <c r="L3" s="539" t="s">
        <v>155</v>
      </c>
      <c r="M3" s="540"/>
      <c r="N3" s="226"/>
      <c r="O3" s="541"/>
    </row>
    <row r="4" spans="1:15" s="5" customFormat="1">
      <c r="A4" s="23" t="s">
        <v>101</v>
      </c>
      <c r="B4" s="23"/>
      <c r="C4" s="228" t="s">
        <v>11</v>
      </c>
      <c r="D4" s="23" t="s">
        <v>102</v>
      </c>
      <c r="E4" s="609"/>
      <c r="F4" s="610"/>
      <c r="G4" s="611" t="s">
        <v>103</v>
      </c>
      <c r="H4" s="545"/>
      <c r="I4" s="546"/>
      <c r="J4" s="546"/>
      <c r="K4" s="546"/>
      <c r="L4" s="545"/>
      <c r="M4" s="547"/>
      <c r="N4" s="547"/>
      <c r="O4" s="232"/>
    </row>
    <row r="5" spans="1:15" s="5" customFormat="1">
      <c r="A5" s="27" t="str">
        <f>Altalanos!$A$10</f>
        <v>2026.05.12</v>
      </c>
      <c r="B5" s="27"/>
      <c r="C5" s="548" t="str">
        <f>Altalanos!$C$10</f>
        <v>Baja</v>
      </c>
      <c r="D5" s="233" t="str">
        <f>Altalanos!$D$10</f>
        <v/>
      </c>
      <c r="E5" s="35"/>
      <c r="F5" s="233"/>
      <c r="G5" s="612">
        <f>Altalanos!$E$10</f>
        <v>0</v>
      </c>
      <c r="H5" s="234"/>
      <c r="I5" s="35"/>
      <c r="J5" s="35"/>
      <c r="K5" s="35"/>
      <c r="L5" s="234"/>
      <c r="M5" s="233"/>
      <c r="N5" s="233"/>
      <c r="O5" s="551"/>
    </row>
    <row r="6" spans="1:15" ht="30" customHeight="1">
      <c r="A6" s="552" t="s">
        <v>367</v>
      </c>
      <c r="B6" s="239" t="s">
        <v>167</v>
      </c>
      <c r="C6" s="239" t="s">
        <v>114</v>
      </c>
      <c r="D6" s="239" t="s">
        <v>115</v>
      </c>
      <c r="E6" s="242" t="s">
        <v>339</v>
      </c>
      <c r="F6" s="613" t="s">
        <v>341</v>
      </c>
      <c r="G6" s="614" t="s">
        <v>368</v>
      </c>
      <c r="H6" s="555" t="s">
        <v>369</v>
      </c>
      <c r="I6" s="556" t="s">
        <v>370</v>
      </c>
      <c r="J6" s="557" t="s">
        <v>371</v>
      </c>
      <c r="K6" s="556" t="s">
        <v>372</v>
      </c>
      <c r="L6" s="615" t="s">
        <v>373</v>
      </c>
      <c r="M6" s="616" t="s">
        <v>374</v>
      </c>
      <c r="N6" s="617" t="s">
        <v>375</v>
      </c>
      <c r="O6" s="242" t="s">
        <v>345</v>
      </c>
    </row>
    <row r="7" spans="1:15" s="203" customFormat="1" ht="18.899999999999999" customHeight="1">
      <c r="A7" s="562">
        <v>1</v>
      </c>
      <c r="B7" s="246"/>
      <c r="C7" s="246"/>
      <c r="D7" s="247"/>
      <c r="E7" s="563"/>
      <c r="F7" s="618"/>
      <c r="G7" s="619"/>
      <c r="H7" s="566"/>
      <c r="I7" s="567"/>
      <c r="J7" s="568"/>
      <c r="K7" s="567"/>
      <c r="L7" s="569"/>
      <c r="M7" s="247"/>
      <c r="N7" s="570"/>
      <c r="O7" s="618"/>
    </row>
    <row r="8" spans="1:15" s="203" customFormat="1" ht="18.899999999999999" customHeight="1">
      <c r="A8" s="562">
        <v>2</v>
      </c>
      <c r="B8" s="246"/>
      <c r="C8" s="246"/>
      <c r="D8" s="247"/>
      <c r="E8" s="563"/>
      <c r="F8" s="574"/>
      <c r="G8" s="247"/>
      <c r="H8" s="566"/>
      <c r="I8" s="567"/>
      <c r="J8" s="568"/>
      <c r="K8" s="567"/>
      <c r="L8" s="569"/>
      <c r="M8" s="247"/>
      <c r="N8" s="570"/>
      <c r="O8" s="576"/>
    </row>
    <row r="9" spans="1:15" s="203" customFormat="1" ht="18.899999999999999" customHeight="1">
      <c r="A9" s="562">
        <v>3</v>
      </c>
      <c r="B9" s="246"/>
      <c r="C9" s="246"/>
      <c r="D9" s="247"/>
      <c r="E9" s="563"/>
      <c r="F9" s="574"/>
      <c r="G9" s="247"/>
      <c r="H9" s="566"/>
      <c r="I9" s="567"/>
      <c r="J9" s="568"/>
      <c r="K9" s="567"/>
      <c r="L9" s="569"/>
      <c r="M9" s="247"/>
      <c r="N9" s="573"/>
      <c r="O9" s="574"/>
    </row>
    <row r="10" spans="1:15" s="203" customFormat="1" ht="18.899999999999999" customHeight="1">
      <c r="A10" s="562">
        <v>4</v>
      </c>
      <c r="B10" s="246"/>
      <c r="C10" s="246"/>
      <c r="D10" s="247"/>
      <c r="E10" s="563"/>
      <c r="F10" s="574"/>
      <c r="G10" s="247"/>
      <c r="H10" s="566"/>
      <c r="I10" s="567"/>
      <c r="J10" s="568"/>
      <c r="K10" s="567"/>
      <c r="L10" s="569"/>
      <c r="M10" s="247"/>
      <c r="N10" s="575"/>
      <c r="O10" s="576"/>
    </row>
    <row r="11" spans="1:15" s="203" customFormat="1" ht="18.899999999999999" customHeight="1">
      <c r="A11" s="562">
        <v>5</v>
      </c>
      <c r="B11" s="246"/>
      <c r="C11" s="246"/>
      <c r="D11" s="247"/>
      <c r="E11" s="563"/>
      <c r="F11" s="574"/>
      <c r="G11" s="619"/>
      <c r="H11" s="566"/>
      <c r="I11" s="567"/>
      <c r="J11" s="568"/>
      <c r="K11" s="567"/>
      <c r="L11" s="569"/>
      <c r="M11" s="247"/>
      <c r="N11" s="573"/>
      <c r="O11" s="576"/>
    </row>
    <row r="12" spans="1:15" s="203" customFormat="1" ht="18.899999999999999" customHeight="1">
      <c r="A12" s="562">
        <v>6</v>
      </c>
      <c r="B12" s="246"/>
      <c r="C12" s="246"/>
      <c r="D12" s="247"/>
      <c r="E12" s="563"/>
      <c r="F12" s="574"/>
      <c r="G12" s="247"/>
      <c r="H12" s="566"/>
      <c r="I12" s="567"/>
      <c r="J12" s="568"/>
      <c r="K12" s="567"/>
      <c r="L12" s="569"/>
      <c r="M12" s="247"/>
      <c r="N12" s="573"/>
      <c r="O12" s="576"/>
    </row>
    <row r="13" spans="1:15" s="203" customFormat="1" ht="18.899999999999999" customHeight="1">
      <c r="A13" s="562">
        <v>7</v>
      </c>
      <c r="B13" s="246"/>
      <c r="C13" s="246"/>
      <c r="D13" s="247"/>
      <c r="E13" s="563"/>
      <c r="F13" s="574"/>
      <c r="G13" s="247"/>
      <c r="H13" s="566"/>
      <c r="I13" s="567"/>
      <c r="J13" s="568"/>
      <c r="K13" s="567"/>
      <c r="L13" s="569"/>
      <c r="M13" s="247"/>
      <c r="N13" s="573"/>
      <c r="O13" s="576"/>
    </row>
    <row r="14" spans="1:15" s="203" customFormat="1" ht="18.899999999999999" customHeight="1">
      <c r="A14" s="562">
        <v>8</v>
      </c>
      <c r="B14" s="246"/>
      <c r="C14" s="246"/>
      <c r="D14" s="247"/>
      <c r="E14" s="563"/>
      <c r="F14" s="574"/>
      <c r="G14" s="247"/>
      <c r="H14" s="566"/>
      <c r="I14" s="567"/>
      <c r="J14" s="568"/>
      <c r="K14" s="567"/>
      <c r="L14" s="569"/>
      <c r="M14" s="247"/>
      <c r="N14" s="573"/>
      <c r="O14" s="576"/>
    </row>
    <row r="15" spans="1:15" s="203" customFormat="1" ht="18.899999999999999" customHeight="1">
      <c r="A15" s="562">
        <v>9</v>
      </c>
      <c r="B15" s="246"/>
      <c r="C15" s="246"/>
      <c r="D15" s="247"/>
      <c r="E15" s="563"/>
      <c r="F15" s="574"/>
      <c r="G15" s="247"/>
      <c r="H15" s="566"/>
      <c r="I15" s="567"/>
      <c r="J15" s="568"/>
      <c r="K15" s="567"/>
      <c r="L15" s="569"/>
      <c r="M15" s="247"/>
      <c r="N15" s="580"/>
      <c r="O15" s="576"/>
    </row>
    <row r="16" spans="1:15" s="203" customFormat="1" ht="18.899999999999999" customHeight="1">
      <c r="A16" s="562">
        <v>10</v>
      </c>
      <c r="B16" s="246"/>
      <c r="C16" s="246"/>
      <c r="D16" s="247"/>
      <c r="E16" s="563"/>
      <c r="F16" s="574"/>
      <c r="G16" s="247"/>
      <c r="H16" s="566"/>
      <c r="I16" s="567"/>
      <c r="J16" s="568"/>
      <c r="K16" s="567"/>
      <c r="L16" s="569"/>
      <c r="M16" s="247"/>
      <c r="N16" s="570"/>
      <c r="O16" s="576"/>
    </row>
    <row r="17" spans="1:15" s="203" customFormat="1" ht="18.899999999999999" customHeight="1">
      <c r="A17" s="562">
        <v>11</v>
      </c>
      <c r="B17" s="246"/>
      <c r="C17" s="246"/>
      <c r="D17" s="247"/>
      <c r="E17" s="563"/>
      <c r="F17" s="574"/>
      <c r="G17" s="247"/>
      <c r="H17" s="566"/>
      <c r="I17" s="567"/>
      <c r="J17" s="568"/>
      <c r="K17" s="567"/>
      <c r="L17" s="569"/>
      <c r="M17" s="247"/>
      <c r="N17" s="570"/>
      <c r="O17" s="576"/>
    </row>
    <row r="18" spans="1:15" s="203" customFormat="1" ht="18.899999999999999" customHeight="1">
      <c r="A18" s="562">
        <v>12</v>
      </c>
      <c r="B18" s="246"/>
      <c r="C18" s="246"/>
      <c r="D18" s="247"/>
      <c r="E18" s="563"/>
      <c r="F18" s="574"/>
      <c r="G18" s="247"/>
      <c r="H18" s="566"/>
      <c r="I18" s="567"/>
      <c r="J18" s="568"/>
      <c r="K18" s="567"/>
      <c r="L18" s="569"/>
      <c r="M18" s="247"/>
      <c r="N18" s="570"/>
      <c r="O18" s="576"/>
    </row>
    <row r="19" spans="1:15" s="203" customFormat="1" ht="18.899999999999999" customHeight="1">
      <c r="A19" s="562">
        <v>13</v>
      </c>
      <c r="B19" s="246"/>
      <c r="C19" s="246"/>
      <c r="D19" s="247"/>
      <c r="E19" s="563"/>
      <c r="F19" s="574"/>
      <c r="G19" s="247"/>
      <c r="H19" s="566"/>
      <c r="I19" s="567"/>
      <c r="J19" s="568"/>
      <c r="K19" s="567"/>
      <c r="L19" s="569"/>
      <c r="M19" s="247"/>
      <c r="N19" s="252"/>
      <c r="O19" s="576"/>
    </row>
    <row r="20" spans="1:15" s="203" customFormat="1" ht="18.899999999999999" customHeight="1">
      <c r="A20" s="562">
        <v>14</v>
      </c>
      <c r="B20" s="246"/>
      <c r="C20" s="246"/>
      <c r="D20" s="247"/>
      <c r="E20" s="563"/>
      <c r="F20" s="574"/>
      <c r="G20" s="247"/>
      <c r="H20" s="566"/>
      <c r="I20" s="567"/>
      <c r="J20" s="568"/>
      <c r="K20" s="567"/>
      <c r="L20" s="569"/>
      <c r="M20" s="247"/>
      <c r="N20" s="252"/>
      <c r="O20" s="576"/>
    </row>
    <row r="21" spans="1:15" s="203" customFormat="1" ht="18.899999999999999" customHeight="1">
      <c r="A21" s="562">
        <v>15</v>
      </c>
      <c r="B21" s="246"/>
      <c r="C21" s="246"/>
      <c r="D21" s="247"/>
      <c r="E21" s="563"/>
      <c r="F21" s="574"/>
      <c r="G21" s="247"/>
      <c r="H21" s="566"/>
      <c r="I21" s="567"/>
      <c r="J21" s="568"/>
      <c r="K21" s="567"/>
      <c r="L21" s="569"/>
      <c r="M21" s="247"/>
      <c r="N21" s="570"/>
      <c r="O21" s="576"/>
    </row>
    <row r="22" spans="1:15" s="203" customFormat="1" ht="18.899999999999999" customHeight="1">
      <c r="A22" s="562">
        <v>16</v>
      </c>
      <c r="B22" s="246"/>
      <c r="C22" s="246"/>
      <c r="D22" s="247"/>
      <c r="E22" s="563"/>
      <c r="F22" s="574"/>
      <c r="G22" s="247"/>
      <c r="H22" s="566"/>
      <c r="I22" s="567"/>
      <c r="J22" s="568"/>
      <c r="K22" s="567"/>
      <c r="L22" s="569"/>
      <c r="M22" s="247"/>
      <c r="N22" s="570"/>
      <c r="O22" s="576"/>
    </row>
    <row r="23" spans="1:15" s="203" customFormat="1" ht="18.899999999999999" customHeight="1">
      <c r="A23" s="562">
        <v>17</v>
      </c>
      <c r="B23" s="246"/>
      <c r="C23" s="246"/>
      <c r="D23" s="247"/>
      <c r="E23" s="563"/>
      <c r="F23" s="574"/>
      <c r="G23" s="247"/>
      <c r="H23" s="566"/>
      <c r="I23" s="567"/>
      <c r="J23" s="568"/>
      <c r="K23" s="567"/>
      <c r="L23" s="569"/>
      <c r="M23" s="247"/>
      <c r="N23" s="570"/>
      <c r="O23" s="576"/>
    </row>
    <row r="24" spans="1:15" s="203" customFormat="1" ht="18.899999999999999" customHeight="1">
      <c r="A24" s="562">
        <v>18</v>
      </c>
      <c r="B24" s="246"/>
      <c r="C24" s="246"/>
      <c r="D24" s="247"/>
      <c r="E24" s="563"/>
      <c r="F24" s="574"/>
      <c r="G24" s="247"/>
      <c r="H24" s="566"/>
      <c r="I24" s="567"/>
      <c r="J24" s="568"/>
      <c r="K24" s="567"/>
      <c r="L24" s="569"/>
      <c r="M24" s="247"/>
      <c r="N24" s="570"/>
      <c r="O24" s="576"/>
    </row>
    <row r="25" spans="1:15" s="203" customFormat="1" ht="18.899999999999999" customHeight="1">
      <c r="A25" s="562">
        <v>19</v>
      </c>
      <c r="B25" s="246"/>
      <c r="C25" s="246"/>
      <c r="D25" s="247"/>
      <c r="E25" s="563"/>
      <c r="F25" s="574"/>
      <c r="G25" s="247"/>
      <c r="H25" s="566"/>
      <c r="I25" s="567"/>
      <c r="J25" s="568"/>
      <c r="K25" s="567"/>
      <c r="L25" s="569"/>
      <c r="M25" s="247"/>
      <c r="N25" s="570"/>
      <c r="O25" s="576"/>
    </row>
    <row r="26" spans="1:15" s="203" customFormat="1" ht="18.899999999999999" customHeight="1">
      <c r="A26" s="562">
        <v>20</v>
      </c>
      <c r="B26" s="246"/>
      <c r="C26" s="246"/>
      <c r="D26" s="247"/>
      <c r="E26" s="563"/>
      <c r="F26" s="574"/>
      <c r="G26" s="247"/>
      <c r="H26" s="566"/>
      <c r="I26" s="567"/>
      <c r="J26" s="568"/>
      <c r="K26" s="567"/>
      <c r="L26" s="569"/>
      <c r="M26" s="247"/>
      <c r="N26" s="570"/>
      <c r="O26" s="576"/>
    </row>
    <row r="27" spans="1:15" s="203" customFormat="1" ht="18.899999999999999" customHeight="1">
      <c r="A27" s="562">
        <v>21</v>
      </c>
      <c r="B27" s="246"/>
      <c r="C27" s="246"/>
      <c r="D27" s="247"/>
      <c r="E27" s="563"/>
      <c r="F27" s="574"/>
      <c r="G27" s="247"/>
      <c r="H27" s="566"/>
      <c r="I27" s="567"/>
      <c r="J27" s="568"/>
      <c r="K27" s="567"/>
      <c r="L27" s="569"/>
      <c r="M27" s="247"/>
      <c r="N27" s="252"/>
      <c r="O27" s="574"/>
    </row>
    <row r="28" spans="1:15" s="203" customFormat="1" ht="18.899999999999999" customHeight="1">
      <c r="A28" s="562">
        <v>22</v>
      </c>
      <c r="B28" s="246"/>
      <c r="C28" s="246"/>
      <c r="D28" s="247"/>
      <c r="E28" s="563"/>
      <c r="F28" s="571"/>
      <c r="G28" s="571"/>
      <c r="H28" s="566"/>
      <c r="I28" s="567"/>
      <c r="J28" s="568"/>
      <c r="K28" s="567"/>
      <c r="L28" s="569"/>
      <c r="M28" s="252"/>
      <c r="N28" s="252"/>
      <c r="O28" s="252"/>
    </row>
    <row r="29" spans="1:15" s="203" customFormat="1" ht="18.899999999999999" customHeight="1">
      <c r="A29" s="562">
        <v>23</v>
      </c>
      <c r="B29" s="246"/>
      <c r="C29" s="246"/>
      <c r="D29" s="247"/>
      <c r="E29" s="563"/>
      <c r="F29" s="571"/>
      <c r="G29" s="571"/>
      <c r="H29" s="566"/>
      <c r="I29" s="567"/>
      <c r="J29" s="568"/>
      <c r="K29" s="567"/>
      <c r="L29" s="569"/>
      <c r="M29" s="252"/>
      <c r="N29" s="570"/>
      <c r="O29" s="252"/>
    </row>
    <row r="30" spans="1:15" s="203" customFormat="1" ht="18.899999999999999" customHeight="1">
      <c r="A30" s="562">
        <v>24</v>
      </c>
      <c r="B30" s="246"/>
      <c r="C30" s="246"/>
      <c r="D30" s="247"/>
      <c r="E30" s="563"/>
      <c r="F30" s="571"/>
      <c r="G30" s="620"/>
      <c r="H30" s="566"/>
      <c r="I30" s="567"/>
      <c r="J30" s="568"/>
      <c r="K30" s="567"/>
      <c r="L30" s="569"/>
      <c r="M30" s="252"/>
      <c r="N30" s="570">
        <f t="shared" ref="N30:N93" si="0">IF(L30="DA",1,IF(L30="WC",2,IF(L30="SE",3,IF(L30="Q",4,IF(L30="LL",5,999)))))</f>
        <v>999</v>
      </c>
      <c r="O30" s="252"/>
    </row>
    <row r="31" spans="1:15" s="203" customFormat="1" ht="18.899999999999999" customHeight="1">
      <c r="A31" s="562">
        <v>25</v>
      </c>
      <c r="B31" s="246"/>
      <c r="C31" s="246"/>
      <c r="D31" s="247"/>
      <c r="E31" s="563"/>
      <c r="F31" s="571"/>
      <c r="G31" s="620"/>
      <c r="H31" s="566"/>
      <c r="I31" s="567"/>
      <c r="J31" s="568"/>
      <c r="K31" s="567"/>
      <c r="L31" s="569"/>
      <c r="M31" s="252"/>
      <c r="N31" s="570">
        <f t="shared" si="0"/>
        <v>999</v>
      </c>
      <c r="O31" s="252"/>
    </row>
    <row r="32" spans="1:15" s="203" customFormat="1" ht="18.899999999999999" customHeight="1">
      <c r="A32" s="562">
        <v>26</v>
      </c>
      <c r="B32" s="246"/>
      <c r="C32" s="246"/>
      <c r="D32" s="247"/>
      <c r="E32" s="563"/>
      <c r="F32" s="571"/>
      <c r="G32" s="620"/>
      <c r="H32" s="566"/>
      <c r="I32" s="567"/>
      <c r="J32" s="568"/>
      <c r="K32" s="567"/>
      <c r="L32" s="569"/>
      <c r="M32" s="252"/>
      <c r="N32" s="570">
        <f t="shared" si="0"/>
        <v>999</v>
      </c>
      <c r="O32" s="252"/>
    </row>
    <row r="33" spans="1:15" s="203" customFormat="1" ht="18.899999999999999" customHeight="1">
      <c r="A33" s="562">
        <v>27</v>
      </c>
      <c r="B33" s="246"/>
      <c r="C33" s="246"/>
      <c r="D33" s="247"/>
      <c r="E33" s="563"/>
      <c r="F33" s="571"/>
      <c r="G33" s="620"/>
      <c r="H33" s="566" t="e">
        <f>IF(AND(O33="",#REF!&gt;0,#REF!&lt;5),I33,)</f>
        <v>#REF!</v>
      </c>
      <c r="I33" s="567" t="str">
        <f>IF(D33="","ZZZ9",IF(AND(#REF!&gt;0,#REF!&lt;5),D33&amp;#REF!,D33&amp;"9"))</f>
        <v>ZZZ9</v>
      </c>
      <c r="J33" s="568">
        <f t="shared" ref="J33:J96" si="1">IF(O33="",999,O33)</f>
        <v>999</v>
      </c>
      <c r="K33" s="567">
        <f t="shared" ref="K33:K96" si="2">IF(N33=999,999,1)</f>
        <v>999</v>
      </c>
      <c r="L33" s="569"/>
      <c r="M33" s="252"/>
      <c r="N33" s="570">
        <f t="shared" si="0"/>
        <v>999</v>
      </c>
      <c r="O33" s="252"/>
    </row>
    <row r="34" spans="1:15" s="203" customFormat="1" ht="18.899999999999999" customHeight="1">
      <c r="A34" s="562">
        <v>28</v>
      </c>
      <c r="B34" s="246"/>
      <c r="C34" s="246"/>
      <c r="D34" s="247"/>
      <c r="E34" s="563"/>
      <c r="F34" s="571"/>
      <c r="G34" s="620"/>
      <c r="H34" s="566" t="e">
        <f>IF(AND(O34="",#REF!&gt;0,#REF!&lt;5),I34,)</f>
        <v>#REF!</v>
      </c>
      <c r="I34" s="567" t="str">
        <f>IF(D34="","ZZZ9",IF(AND(#REF!&gt;0,#REF!&lt;5),D34&amp;#REF!,D34&amp;"9"))</f>
        <v>ZZZ9</v>
      </c>
      <c r="J34" s="568">
        <f t="shared" si="1"/>
        <v>999</v>
      </c>
      <c r="K34" s="567">
        <f t="shared" si="2"/>
        <v>999</v>
      </c>
      <c r="L34" s="569"/>
      <c r="M34" s="252"/>
      <c r="N34" s="570">
        <f t="shared" si="0"/>
        <v>999</v>
      </c>
      <c r="O34" s="252"/>
    </row>
    <row r="35" spans="1:15" s="203" customFormat="1" ht="18.899999999999999" customHeight="1">
      <c r="A35" s="562">
        <v>29</v>
      </c>
      <c r="B35" s="246"/>
      <c r="C35" s="246"/>
      <c r="D35" s="247"/>
      <c r="E35" s="563"/>
      <c r="F35" s="571"/>
      <c r="G35" s="620"/>
      <c r="H35" s="566" t="e">
        <f>IF(AND(O35="",#REF!&gt;0,#REF!&lt;5),I35,)</f>
        <v>#REF!</v>
      </c>
      <c r="I35" s="567" t="str">
        <f>IF(D35="","ZZZ9",IF(AND(#REF!&gt;0,#REF!&lt;5),D35&amp;#REF!,D35&amp;"9"))</f>
        <v>ZZZ9</v>
      </c>
      <c r="J35" s="568">
        <f t="shared" si="1"/>
        <v>999</v>
      </c>
      <c r="K35" s="567">
        <f t="shared" si="2"/>
        <v>999</v>
      </c>
      <c r="L35" s="569"/>
      <c r="M35" s="252"/>
      <c r="N35" s="570">
        <f t="shared" si="0"/>
        <v>999</v>
      </c>
      <c r="O35" s="252"/>
    </row>
    <row r="36" spans="1:15" s="203" customFormat="1" ht="18.899999999999999" customHeight="1">
      <c r="A36" s="562">
        <v>30</v>
      </c>
      <c r="B36" s="246"/>
      <c r="C36" s="246"/>
      <c r="D36" s="247"/>
      <c r="E36" s="563"/>
      <c r="F36" s="571"/>
      <c r="G36" s="620"/>
      <c r="H36" s="566" t="e">
        <f>IF(AND(O36="",#REF!&gt;0,#REF!&lt;5),I36,)</f>
        <v>#REF!</v>
      </c>
      <c r="I36" s="567" t="str">
        <f>IF(D36="","ZZZ9",IF(AND(#REF!&gt;0,#REF!&lt;5),D36&amp;#REF!,D36&amp;"9"))</f>
        <v>ZZZ9</v>
      </c>
      <c r="J36" s="568">
        <f t="shared" si="1"/>
        <v>999</v>
      </c>
      <c r="K36" s="567">
        <f t="shared" si="2"/>
        <v>999</v>
      </c>
      <c r="L36" s="569"/>
      <c r="M36" s="252"/>
      <c r="N36" s="570">
        <f t="shared" si="0"/>
        <v>999</v>
      </c>
      <c r="O36" s="252"/>
    </row>
    <row r="37" spans="1:15" s="203" customFormat="1" ht="18.899999999999999" customHeight="1">
      <c r="A37" s="562">
        <v>31</v>
      </c>
      <c r="B37" s="246"/>
      <c r="C37" s="246"/>
      <c r="D37" s="247"/>
      <c r="E37" s="563"/>
      <c r="F37" s="571"/>
      <c r="G37" s="620"/>
      <c r="H37" s="566" t="e">
        <f>IF(AND(O37="",#REF!&gt;0,#REF!&lt;5),I37,)</f>
        <v>#REF!</v>
      </c>
      <c r="I37" s="567" t="str">
        <f>IF(D37="","ZZZ9",IF(AND(#REF!&gt;0,#REF!&lt;5),D37&amp;#REF!,D37&amp;"9"))</f>
        <v>ZZZ9</v>
      </c>
      <c r="J37" s="568">
        <f t="shared" si="1"/>
        <v>999</v>
      </c>
      <c r="K37" s="567">
        <f t="shared" si="2"/>
        <v>999</v>
      </c>
      <c r="L37" s="569"/>
      <c r="M37" s="252"/>
      <c r="N37" s="570">
        <f t="shared" si="0"/>
        <v>999</v>
      </c>
      <c r="O37" s="252"/>
    </row>
    <row r="38" spans="1:15" s="203" customFormat="1" ht="18.899999999999999" customHeight="1">
      <c r="A38" s="562">
        <v>32</v>
      </c>
      <c r="B38" s="246"/>
      <c r="C38" s="246"/>
      <c r="D38" s="247"/>
      <c r="E38" s="563"/>
      <c r="F38" s="571"/>
      <c r="G38" s="620"/>
      <c r="H38" s="566" t="e">
        <f>IF(AND(O38="",#REF!&gt;0,#REF!&lt;5),I38,)</f>
        <v>#REF!</v>
      </c>
      <c r="I38" s="567" t="str">
        <f>IF(D38="","ZZZ9",IF(AND(#REF!&gt;0,#REF!&lt;5),D38&amp;#REF!,D38&amp;"9"))</f>
        <v>ZZZ9</v>
      </c>
      <c r="J38" s="568">
        <f t="shared" si="1"/>
        <v>999</v>
      </c>
      <c r="K38" s="567">
        <f t="shared" si="2"/>
        <v>999</v>
      </c>
      <c r="L38" s="569"/>
      <c r="M38" s="252"/>
      <c r="N38" s="570">
        <f t="shared" si="0"/>
        <v>999</v>
      </c>
      <c r="O38" s="252"/>
    </row>
    <row r="39" spans="1:15" s="203" customFormat="1" ht="18.899999999999999" customHeight="1">
      <c r="A39" s="562">
        <v>33</v>
      </c>
      <c r="B39" s="246"/>
      <c r="C39" s="246"/>
      <c r="D39" s="247"/>
      <c r="E39" s="563"/>
      <c r="F39" s="571"/>
      <c r="G39" s="620"/>
      <c r="H39" s="566" t="e">
        <f>IF(AND(O39="",#REF!&gt;0,#REF!&lt;5),I39,)</f>
        <v>#REF!</v>
      </c>
      <c r="I39" s="567" t="str">
        <f>IF(D39="","ZZZ9",IF(AND(#REF!&gt;0,#REF!&lt;5),D39&amp;#REF!,D39&amp;"9"))</f>
        <v>ZZZ9</v>
      </c>
      <c r="J39" s="568">
        <f t="shared" si="1"/>
        <v>999</v>
      </c>
      <c r="K39" s="567">
        <f t="shared" si="2"/>
        <v>999</v>
      </c>
      <c r="L39" s="569"/>
      <c r="M39" s="252"/>
      <c r="N39" s="570">
        <f t="shared" si="0"/>
        <v>999</v>
      </c>
      <c r="O39" s="252"/>
    </row>
    <row r="40" spans="1:15" s="203" customFormat="1" ht="18.899999999999999" customHeight="1">
      <c r="A40" s="562">
        <v>34</v>
      </c>
      <c r="B40" s="246"/>
      <c r="C40" s="246"/>
      <c r="D40" s="247"/>
      <c r="E40" s="563"/>
      <c r="F40" s="571"/>
      <c r="G40" s="620"/>
      <c r="H40" s="566" t="e">
        <f>IF(AND(O40="",#REF!&gt;0,#REF!&lt;5),I40,)</f>
        <v>#REF!</v>
      </c>
      <c r="I40" s="567" t="str">
        <f>IF(D40="","ZZZ9",IF(AND(#REF!&gt;0,#REF!&lt;5),D40&amp;#REF!,D40&amp;"9"))</f>
        <v>ZZZ9</v>
      </c>
      <c r="J40" s="568">
        <f t="shared" si="1"/>
        <v>999</v>
      </c>
      <c r="K40" s="567">
        <f t="shared" si="2"/>
        <v>999</v>
      </c>
      <c r="L40" s="569"/>
      <c r="M40" s="252"/>
      <c r="N40" s="570">
        <f t="shared" si="0"/>
        <v>999</v>
      </c>
      <c r="O40" s="252"/>
    </row>
    <row r="41" spans="1:15" s="203" customFormat="1" ht="18.899999999999999" customHeight="1">
      <c r="A41" s="562">
        <v>35</v>
      </c>
      <c r="B41" s="246"/>
      <c r="C41" s="246"/>
      <c r="D41" s="247"/>
      <c r="E41" s="563"/>
      <c r="F41" s="571"/>
      <c r="G41" s="620"/>
      <c r="H41" s="566" t="e">
        <f>IF(AND(O41="",#REF!&gt;0,#REF!&lt;5),I41,)</f>
        <v>#REF!</v>
      </c>
      <c r="I41" s="567" t="str">
        <f>IF(D41="","ZZZ9",IF(AND(#REF!&gt;0,#REF!&lt;5),D41&amp;#REF!,D41&amp;"9"))</f>
        <v>ZZZ9</v>
      </c>
      <c r="J41" s="568">
        <f t="shared" si="1"/>
        <v>999</v>
      </c>
      <c r="K41" s="567">
        <f t="shared" si="2"/>
        <v>999</v>
      </c>
      <c r="L41" s="569"/>
      <c r="M41" s="252"/>
      <c r="N41" s="570">
        <f t="shared" si="0"/>
        <v>999</v>
      </c>
      <c r="O41" s="252"/>
    </row>
    <row r="42" spans="1:15" s="203" customFormat="1" ht="18.899999999999999" customHeight="1">
      <c r="A42" s="562">
        <v>36</v>
      </c>
      <c r="B42" s="246"/>
      <c r="C42" s="246"/>
      <c r="D42" s="247"/>
      <c r="E42" s="563"/>
      <c r="F42" s="571"/>
      <c r="G42" s="620"/>
      <c r="H42" s="566" t="e">
        <f>IF(AND(O42="",#REF!&gt;0,#REF!&lt;5),I42,)</f>
        <v>#REF!</v>
      </c>
      <c r="I42" s="567" t="str">
        <f>IF(D42="","ZZZ9",IF(AND(#REF!&gt;0,#REF!&lt;5),D42&amp;#REF!,D42&amp;"9"))</f>
        <v>ZZZ9</v>
      </c>
      <c r="J42" s="568">
        <f t="shared" si="1"/>
        <v>999</v>
      </c>
      <c r="K42" s="567">
        <f t="shared" si="2"/>
        <v>999</v>
      </c>
      <c r="L42" s="569"/>
      <c r="M42" s="252"/>
      <c r="N42" s="570">
        <f t="shared" si="0"/>
        <v>999</v>
      </c>
      <c r="O42" s="252"/>
    </row>
    <row r="43" spans="1:15" s="203" customFormat="1" ht="18.899999999999999" customHeight="1">
      <c r="A43" s="562">
        <v>37</v>
      </c>
      <c r="B43" s="246"/>
      <c r="C43" s="246"/>
      <c r="D43" s="247"/>
      <c r="E43" s="563"/>
      <c r="F43" s="571"/>
      <c r="G43" s="620"/>
      <c r="H43" s="566" t="e">
        <f>IF(AND(O43="",#REF!&gt;0,#REF!&lt;5),I43,)</f>
        <v>#REF!</v>
      </c>
      <c r="I43" s="567" t="str">
        <f>IF(D43="","ZZZ9",IF(AND(#REF!&gt;0,#REF!&lt;5),D43&amp;#REF!,D43&amp;"9"))</f>
        <v>ZZZ9</v>
      </c>
      <c r="J43" s="568">
        <f t="shared" si="1"/>
        <v>999</v>
      </c>
      <c r="K43" s="567">
        <f t="shared" si="2"/>
        <v>999</v>
      </c>
      <c r="L43" s="569"/>
      <c r="M43" s="252"/>
      <c r="N43" s="570">
        <f t="shared" si="0"/>
        <v>999</v>
      </c>
      <c r="O43" s="252"/>
    </row>
    <row r="44" spans="1:15" s="203" customFormat="1" ht="18.899999999999999" customHeight="1">
      <c r="A44" s="562">
        <v>38</v>
      </c>
      <c r="B44" s="246"/>
      <c r="C44" s="246"/>
      <c r="D44" s="247"/>
      <c r="E44" s="563"/>
      <c r="F44" s="571"/>
      <c r="G44" s="620"/>
      <c r="H44" s="566" t="e">
        <f>IF(AND(O44="",#REF!&gt;0,#REF!&lt;5),I44,)</f>
        <v>#REF!</v>
      </c>
      <c r="I44" s="567" t="str">
        <f>IF(D44="","ZZZ9",IF(AND(#REF!&gt;0,#REF!&lt;5),D44&amp;#REF!,D44&amp;"9"))</f>
        <v>ZZZ9</v>
      </c>
      <c r="J44" s="568">
        <f t="shared" si="1"/>
        <v>999</v>
      </c>
      <c r="K44" s="567">
        <f t="shared" si="2"/>
        <v>999</v>
      </c>
      <c r="L44" s="569"/>
      <c r="M44" s="252"/>
      <c r="N44" s="570">
        <f t="shared" si="0"/>
        <v>999</v>
      </c>
      <c r="O44" s="252"/>
    </row>
    <row r="45" spans="1:15" s="203" customFormat="1" ht="18.899999999999999" customHeight="1">
      <c r="A45" s="562">
        <v>39</v>
      </c>
      <c r="B45" s="246"/>
      <c r="C45" s="246"/>
      <c r="D45" s="247"/>
      <c r="E45" s="563"/>
      <c r="F45" s="571"/>
      <c r="G45" s="620"/>
      <c r="H45" s="566" t="e">
        <f>IF(AND(O45="",#REF!&gt;0,#REF!&lt;5),I45,)</f>
        <v>#REF!</v>
      </c>
      <c r="I45" s="567" t="str">
        <f>IF(D45="","ZZZ9",IF(AND(#REF!&gt;0,#REF!&lt;5),D45&amp;#REF!,D45&amp;"9"))</f>
        <v>ZZZ9</v>
      </c>
      <c r="J45" s="568">
        <f t="shared" si="1"/>
        <v>999</v>
      </c>
      <c r="K45" s="567">
        <f t="shared" si="2"/>
        <v>999</v>
      </c>
      <c r="L45" s="569"/>
      <c r="M45" s="252"/>
      <c r="N45" s="570">
        <f t="shared" si="0"/>
        <v>999</v>
      </c>
      <c r="O45" s="252"/>
    </row>
    <row r="46" spans="1:15" s="203" customFormat="1" ht="18.899999999999999" customHeight="1">
      <c r="A46" s="562">
        <v>40</v>
      </c>
      <c r="B46" s="246"/>
      <c r="C46" s="246"/>
      <c r="D46" s="247"/>
      <c r="E46" s="563"/>
      <c r="F46" s="571"/>
      <c r="G46" s="620"/>
      <c r="H46" s="566" t="e">
        <f>IF(AND(O46="",#REF!&gt;0,#REF!&lt;5),I46,)</f>
        <v>#REF!</v>
      </c>
      <c r="I46" s="567" t="str">
        <f>IF(D46="","ZZZ9",IF(AND(#REF!&gt;0,#REF!&lt;5),D46&amp;#REF!,D46&amp;"9"))</f>
        <v>ZZZ9</v>
      </c>
      <c r="J46" s="568">
        <f t="shared" si="1"/>
        <v>999</v>
      </c>
      <c r="K46" s="567">
        <f t="shared" si="2"/>
        <v>999</v>
      </c>
      <c r="L46" s="569"/>
      <c r="M46" s="252"/>
      <c r="N46" s="570">
        <f t="shared" si="0"/>
        <v>999</v>
      </c>
      <c r="O46" s="252"/>
    </row>
    <row r="47" spans="1:15" s="203" customFormat="1" ht="18.899999999999999" customHeight="1">
      <c r="A47" s="562">
        <v>41</v>
      </c>
      <c r="B47" s="246"/>
      <c r="C47" s="246"/>
      <c r="D47" s="247"/>
      <c r="E47" s="563"/>
      <c r="F47" s="571"/>
      <c r="G47" s="620"/>
      <c r="H47" s="566" t="e">
        <f>IF(AND(O47="",#REF!&gt;0,#REF!&lt;5),I47,)</f>
        <v>#REF!</v>
      </c>
      <c r="I47" s="567" t="str">
        <f>IF(D47="","ZZZ9",IF(AND(#REF!&gt;0,#REF!&lt;5),D47&amp;#REF!,D47&amp;"9"))</f>
        <v>ZZZ9</v>
      </c>
      <c r="J47" s="568">
        <f t="shared" si="1"/>
        <v>999</v>
      </c>
      <c r="K47" s="567">
        <f t="shared" si="2"/>
        <v>999</v>
      </c>
      <c r="L47" s="569"/>
      <c r="M47" s="252"/>
      <c r="N47" s="570">
        <f t="shared" si="0"/>
        <v>999</v>
      </c>
      <c r="O47" s="252"/>
    </row>
    <row r="48" spans="1:15" s="203" customFormat="1" ht="18.899999999999999" customHeight="1">
      <c r="A48" s="562">
        <v>42</v>
      </c>
      <c r="B48" s="246"/>
      <c r="C48" s="246"/>
      <c r="D48" s="247"/>
      <c r="E48" s="563"/>
      <c r="F48" s="571"/>
      <c r="G48" s="620"/>
      <c r="H48" s="566" t="e">
        <f>IF(AND(O48="",#REF!&gt;0,#REF!&lt;5),I48,)</f>
        <v>#REF!</v>
      </c>
      <c r="I48" s="567" t="str">
        <f>IF(D48="","ZZZ9",IF(AND(#REF!&gt;0,#REF!&lt;5),D48&amp;#REF!,D48&amp;"9"))</f>
        <v>ZZZ9</v>
      </c>
      <c r="J48" s="568">
        <f t="shared" si="1"/>
        <v>999</v>
      </c>
      <c r="K48" s="567">
        <f t="shared" si="2"/>
        <v>999</v>
      </c>
      <c r="L48" s="569"/>
      <c r="M48" s="252"/>
      <c r="N48" s="570">
        <f t="shared" si="0"/>
        <v>999</v>
      </c>
      <c r="O48" s="252"/>
    </row>
    <row r="49" spans="1:15" s="203" customFormat="1" ht="18.899999999999999" customHeight="1">
      <c r="A49" s="562">
        <v>43</v>
      </c>
      <c r="B49" s="246"/>
      <c r="C49" s="246"/>
      <c r="D49" s="247"/>
      <c r="E49" s="563"/>
      <c r="F49" s="571"/>
      <c r="G49" s="620"/>
      <c r="H49" s="566" t="e">
        <f>IF(AND(O49="",#REF!&gt;0,#REF!&lt;5),I49,)</f>
        <v>#REF!</v>
      </c>
      <c r="I49" s="567" t="str">
        <f>IF(D49="","ZZZ9",IF(AND(#REF!&gt;0,#REF!&lt;5),D49&amp;#REF!,D49&amp;"9"))</f>
        <v>ZZZ9</v>
      </c>
      <c r="J49" s="568">
        <f t="shared" si="1"/>
        <v>999</v>
      </c>
      <c r="K49" s="567">
        <f t="shared" si="2"/>
        <v>999</v>
      </c>
      <c r="L49" s="569"/>
      <c r="M49" s="252"/>
      <c r="N49" s="570">
        <f t="shared" si="0"/>
        <v>999</v>
      </c>
      <c r="O49" s="252"/>
    </row>
    <row r="50" spans="1:15" s="203" customFormat="1" ht="18.899999999999999" customHeight="1">
      <c r="A50" s="562">
        <v>44</v>
      </c>
      <c r="B50" s="246"/>
      <c r="C50" s="246"/>
      <c r="D50" s="247"/>
      <c r="E50" s="563"/>
      <c r="F50" s="571"/>
      <c r="G50" s="620"/>
      <c r="H50" s="566" t="e">
        <f>IF(AND(O50="",#REF!&gt;0,#REF!&lt;5),I50,)</f>
        <v>#REF!</v>
      </c>
      <c r="I50" s="567" t="str">
        <f>IF(D50="","ZZZ9",IF(AND(#REF!&gt;0,#REF!&lt;5),D50&amp;#REF!,D50&amp;"9"))</f>
        <v>ZZZ9</v>
      </c>
      <c r="J50" s="568">
        <f t="shared" si="1"/>
        <v>999</v>
      </c>
      <c r="K50" s="567">
        <f t="shared" si="2"/>
        <v>999</v>
      </c>
      <c r="L50" s="569"/>
      <c r="M50" s="252"/>
      <c r="N50" s="570">
        <f t="shared" si="0"/>
        <v>999</v>
      </c>
      <c r="O50" s="252"/>
    </row>
    <row r="51" spans="1:15" s="203" customFormat="1" ht="18.899999999999999" customHeight="1">
      <c r="A51" s="562">
        <v>45</v>
      </c>
      <c r="B51" s="246"/>
      <c r="C51" s="246"/>
      <c r="D51" s="247"/>
      <c r="E51" s="563"/>
      <c r="F51" s="571"/>
      <c r="G51" s="620"/>
      <c r="H51" s="566" t="e">
        <f>IF(AND(O51="",#REF!&gt;0,#REF!&lt;5),I51,)</f>
        <v>#REF!</v>
      </c>
      <c r="I51" s="567" t="str">
        <f>IF(D51="","ZZZ9",IF(AND(#REF!&gt;0,#REF!&lt;5),D51&amp;#REF!,D51&amp;"9"))</f>
        <v>ZZZ9</v>
      </c>
      <c r="J51" s="568">
        <f t="shared" si="1"/>
        <v>999</v>
      </c>
      <c r="K51" s="567">
        <f t="shared" si="2"/>
        <v>999</v>
      </c>
      <c r="L51" s="569"/>
      <c r="M51" s="252"/>
      <c r="N51" s="570">
        <f t="shared" si="0"/>
        <v>999</v>
      </c>
      <c r="O51" s="252"/>
    </row>
    <row r="52" spans="1:15" s="203" customFormat="1" ht="18.899999999999999" customHeight="1">
      <c r="A52" s="562">
        <v>46</v>
      </c>
      <c r="B52" s="246"/>
      <c r="C52" s="246"/>
      <c r="D52" s="247"/>
      <c r="E52" s="563"/>
      <c r="F52" s="571"/>
      <c r="G52" s="620"/>
      <c r="H52" s="566" t="e">
        <f>IF(AND(O52="",#REF!&gt;0,#REF!&lt;5),I52,)</f>
        <v>#REF!</v>
      </c>
      <c r="I52" s="567" t="str">
        <f>IF(D52="","ZZZ9",IF(AND(#REF!&gt;0,#REF!&lt;5),D52&amp;#REF!,D52&amp;"9"))</f>
        <v>ZZZ9</v>
      </c>
      <c r="J52" s="568">
        <f t="shared" si="1"/>
        <v>999</v>
      </c>
      <c r="K52" s="567">
        <f t="shared" si="2"/>
        <v>999</v>
      </c>
      <c r="L52" s="569"/>
      <c r="M52" s="252"/>
      <c r="N52" s="570">
        <f t="shared" si="0"/>
        <v>999</v>
      </c>
      <c r="O52" s="252"/>
    </row>
    <row r="53" spans="1:15" s="203" customFormat="1" ht="18.899999999999999" customHeight="1">
      <c r="A53" s="562">
        <v>47</v>
      </c>
      <c r="B53" s="246"/>
      <c r="C53" s="246"/>
      <c r="D53" s="247"/>
      <c r="E53" s="563"/>
      <c r="F53" s="571"/>
      <c r="G53" s="620"/>
      <c r="H53" s="566" t="e">
        <f>IF(AND(O53="",#REF!&gt;0,#REF!&lt;5),I53,)</f>
        <v>#REF!</v>
      </c>
      <c r="I53" s="567" t="str">
        <f>IF(D53="","ZZZ9",IF(AND(#REF!&gt;0,#REF!&lt;5),D53&amp;#REF!,D53&amp;"9"))</f>
        <v>ZZZ9</v>
      </c>
      <c r="J53" s="568">
        <f t="shared" si="1"/>
        <v>999</v>
      </c>
      <c r="K53" s="567">
        <f t="shared" si="2"/>
        <v>999</v>
      </c>
      <c r="L53" s="569"/>
      <c r="M53" s="252"/>
      <c r="N53" s="570">
        <f t="shared" si="0"/>
        <v>999</v>
      </c>
      <c r="O53" s="252"/>
    </row>
    <row r="54" spans="1:15" s="203" customFormat="1" ht="18.899999999999999" customHeight="1">
      <c r="A54" s="562">
        <v>48</v>
      </c>
      <c r="B54" s="246"/>
      <c r="C54" s="246"/>
      <c r="D54" s="247"/>
      <c r="E54" s="563"/>
      <c r="F54" s="571"/>
      <c r="G54" s="620"/>
      <c r="H54" s="566" t="e">
        <f>IF(AND(O54="",#REF!&gt;0,#REF!&lt;5),I54,)</f>
        <v>#REF!</v>
      </c>
      <c r="I54" s="567" t="str">
        <f>IF(D54="","ZZZ9",IF(AND(#REF!&gt;0,#REF!&lt;5),D54&amp;#REF!,D54&amp;"9"))</f>
        <v>ZZZ9</v>
      </c>
      <c r="J54" s="568">
        <f t="shared" si="1"/>
        <v>999</v>
      </c>
      <c r="K54" s="567">
        <f t="shared" si="2"/>
        <v>999</v>
      </c>
      <c r="L54" s="569"/>
      <c r="M54" s="252"/>
      <c r="N54" s="570">
        <f t="shared" si="0"/>
        <v>999</v>
      </c>
      <c r="O54" s="252"/>
    </row>
    <row r="55" spans="1:15" s="203" customFormat="1" ht="18.899999999999999" customHeight="1">
      <c r="A55" s="562">
        <v>49</v>
      </c>
      <c r="B55" s="246"/>
      <c r="C55" s="246"/>
      <c r="D55" s="247"/>
      <c r="E55" s="563"/>
      <c r="F55" s="571"/>
      <c r="G55" s="620"/>
      <c r="H55" s="566" t="e">
        <f>IF(AND(O55="",#REF!&gt;0,#REF!&lt;5),I55,)</f>
        <v>#REF!</v>
      </c>
      <c r="I55" s="567" t="str">
        <f>IF(D55="","ZZZ9",IF(AND(#REF!&gt;0,#REF!&lt;5),D55&amp;#REF!,D55&amp;"9"))</f>
        <v>ZZZ9</v>
      </c>
      <c r="J55" s="568">
        <f t="shared" si="1"/>
        <v>999</v>
      </c>
      <c r="K55" s="567">
        <f t="shared" si="2"/>
        <v>999</v>
      </c>
      <c r="L55" s="569"/>
      <c r="M55" s="252"/>
      <c r="N55" s="570">
        <f t="shared" si="0"/>
        <v>999</v>
      </c>
      <c r="O55" s="252"/>
    </row>
    <row r="56" spans="1:15" s="203" customFormat="1" ht="18.899999999999999" customHeight="1">
      <c r="A56" s="562">
        <v>50</v>
      </c>
      <c r="B56" s="246"/>
      <c r="C56" s="246"/>
      <c r="D56" s="247"/>
      <c r="E56" s="563"/>
      <c r="F56" s="571"/>
      <c r="G56" s="620"/>
      <c r="H56" s="566" t="e">
        <f>IF(AND(O56="",#REF!&gt;0,#REF!&lt;5),I56,)</f>
        <v>#REF!</v>
      </c>
      <c r="I56" s="567" t="str">
        <f>IF(D56="","ZZZ9",IF(AND(#REF!&gt;0,#REF!&lt;5),D56&amp;#REF!,D56&amp;"9"))</f>
        <v>ZZZ9</v>
      </c>
      <c r="J56" s="568">
        <f t="shared" si="1"/>
        <v>999</v>
      </c>
      <c r="K56" s="567">
        <f t="shared" si="2"/>
        <v>999</v>
      </c>
      <c r="L56" s="569"/>
      <c r="M56" s="252"/>
      <c r="N56" s="570">
        <f t="shared" si="0"/>
        <v>999</v>
      </c>
      <c r="O56" s="252"/>
    </row>
    <row r="57" spans="1:15" s="203" customFormat="1" ht="18.899999999999999" customHeight="1">
      <c r="A57" s="562">
        <v>51</v>
      </c>
      <c r="B57" s="246"/>
      <c r="C57" s="246"/>
      <c r="D57" s="247"/>
      <c r="E57" s="563"/>
      <c r="F57" s="571"/>
      <c r="G57" s="620"/>
      <c r="H57" s="566" t="e">
        <f>IF(AND(O57="",#REF!&gt;0,#REF!&lt;5),I57,)</f>
        <v>#REF!</v>
      </c>
      <c r="I57" s="567" t="str">
        <f>IF(D57="","ZZZ9",IF(AND(#REF!&gt;0,#REF!&lt;5),D57&amp;#REF!,D57&amp;"9"))</f>
        <v>ZZZ9</v>
      </c>
      <c r="J57" s="568">
        <f t="shared" si="1"/>
        <v>999</v>
      </c>
      <c r="K57" s="567">
        <f t="shared" si="2"/>
        <v>999</v>
      </c>
      <c r="L57" s="569"/>
      <c r="M57" s="252"/>
      <c r="N57" s="570">
        <f t="shared" si="0"/>
        <v>999</v>
      </c>
      <c r="O57" s="252"/>
    </row>
    <row r="58" spans="1:15" s="203" customFormat="1" ht="18.899999999999999" customHeight="1">
      <c r="A58" s="562">
        <v>52</v>
      </c>
      <c r="B58" s="246"/>
      <c r="C58" s="246"/>
      <c r="D58" s="247"/>
      <c r="E58" s="563"/>
      <c r="F58" s="571"/>
      <c r="G58" s="620"/>
      <c r="H58" s="566" t="e">
        <f>IF(AND(O58="",#REF!&gt;0,#REF!&lt;5),I58,)</f>
        <v>#REF!</v>
      </c>
      <c r="I58" s="567" t="str">
        <f>IF(D58="","ZZZ9",IF(AND(#REF!&gt;0,#REF!&lt;5),D58&amp;#REF!,D58&amp;"9"))</f>
        <v>ZZZ9</v>
      </c>
      <c r="J58" s="568">
        <f t="shared" si="1"/>
        <v>999</v>
      </c>
      <c r="K58" s="567">
        <f t="shared" si="2"/>
        <v>999</v>
      </c>
      <c r="L58" s="569"/>
      <c r="M58" s="252"/>
      <c r="N58" s="570">
        <f t="shared" si="0"/>
        <v>999</v>
      </c>
      <c r="O58" s="252"/>
    </row>
    <row r="59" spans="1:15" s="203" customFormat="1" ht="18.899999999999999" customHeight="1">
      <c r="A59" s="562">
        <v>53</v>
      </c>
      <c r="B59" s="246"/>
      <c r="C59" s="246"/>
      <c r="D59" s="247"/>
      <c r="E59" s="563"/>
      <c r="F59" s="571"/>
      <c r="G59" s="620"/>
      <c r="H59" s="566" t="e">
        <f>IF(AND(O59="",#REF!&gt;0,#REF!&lt;5),I59,)</f>
        <v>#REF!</v>
      </c>
      <c r="I59" s="567" t="str">
        <f>IF(D59="","ZZZ9",IF(AND(#REF!&gt;0,#REF!&lt;5),D59&amp;#REF!,D59&amp;"9"))</f>
        <v>ZZZ9</v>
      </c>
      <c r="J59" s="568">
        <f t="shared" si="1"/>
        <v>999</v>
      </c>
      <c r="K59" s="567">
        <f t="shared" si="2"/>
        <v>999</v>
      </c>
      <c r="L59" s="569"/>
      <c r="M59" s="252"/>
      <c r="N59" s="570">
        <f t="shared" si="0"/>
        <v>999</v>
      </c>
      <c r="O59" s="252"/>
    </row>
    <row r="60" spans="1:15" s="203" customFormat="1" ht="18.899999999999999" customHeight="1">
      <c r="A60" s="562">
        <v>54</v>
      </c>
      <c r="B60" s="246"/>
      <c r="C60" s="246"/>
      <c r="D60" s="247"/>
      <c r="E60" s="563"/>
      <c r="F60" s="571"/>
      <c r="G60" s="620"/>
      <c r="H60" s="566" t="e">
        <f>IF(AND(O60="",#REF!&gt;0,#REF!&lt;5),I60,)</f>
        <v>#REF!</v>
      </c>
      <c r="I60" s="567" t="str">
        <f>IF(D60="","ZZZ9",IF(AND(#REF!&gt;0,#REF!&lt;5),D60&amp;#REF!,D60&amp;"9"))</f>
        <v>ZZZ9</v>
      </c>
      <c r="J60" s="568">
        <f t="shared" si="1"/>
        <v>999</v>
      </c>
      <c r="K60" s="567">
        <f t="shared" si="2"/>
        <v>999</v>
      </c>
      <c r="L60" s="569"/>
      <c r="M60" s="252"/>
      <c r="N60" s="570">
        <f t="shared" si="0"/>
        <v>999</v>
      </c>
      <c r="O60" s="252"/>
    </row>
    <row r="61" spans="1:15" s="203" customFormat="1" ht="18.899999999999999" customHeight="1">
      <c r="A61" s="562">
        <v>55</v>
      </c>
      <c r="B61" s="246"/>
      <c r="C61" s="246"/>
      <c r="D61" s="247"/>
      <c r="E61" s="563"/>
      <c r="F61" s="571"/>
      <c r="G61" s="620"/>
      <c r="H61" s="566" t="e">
        <f>IF(AND(O61="",#REF!&gt;0,#REF!&lt;5),I61,)</f>
        <v>#REF!</v>
      </c>
      <c r="I61" s="567" t="str">
        <f>IF(D61="","ZZZ9",IF(AND(#REF!&gt;0,#REF!&lt;5),D61&amp;#REF!,D61&amp;"9"))</f>
        <v>ZZZ9</v>
      </c>
      <c r="J61" s="568">
        <f t="shared" si="1"/>
        <v>999</v>
      </c>
      <c r="K61" s="567">
        <f t="shared" si="2"/>
        <v>999</v>
      </c>
      <c r="L61" s="569"/>
      <c r="M61" s="252"/>
      <c r="N61" s="570">
        <f t="shared" si="0"/>
        <v>999</v>
      </c>
      <c r="O61" s="252"/>
    </row>
    <row r="62" spans="1:15" s="203" customFormat="1" ht="18.899999999999999" customHeight="1">
      <c r="A62" s="562">
        <v>56</v>
      </c>
      <c r="B62" s="246"/>
      <c r="C62" s="246"/>
      <c r="D62" s="247"/>
      <c r="E62" s="563"/>
      <c r="F62" s="571"/>
      <c r="G62" s="620"/>
      <c r="H62" s="566" t="e">
        <f>IF(AND(O62="",#REF!&gt;0,#REF!&lt;5),I62,)</f>
        <v>#REF!</v>
      </c>
      <c r="I62" s="567" t="str">
        <f>IF(D62="","ZZZ9",IF(AND(#REF!&gt;0,#REF!&lt;5),D62&amp;#REF!,D62&amp;"9"))</f>
        <v>ZZZ9</v>
      </c>
      <c r="J62" s="568">
        <f t="shared" si="1"/>
        <v>999</v>
      </c>
      <c r="K62" s="567">
        <f t="shared" si="2"/>
        <v>999</v>
      </c>
      <c r="L62" s="569"/>
      <c r="M62" s="252"/>
      <c r="N62" s="570">
        <f t="shared" si="0"/>
        <v>999</v>
      </c>
      <c r="O62" s="252"/>
    </row>
    <row r="63" spans="1:15" s="203" customFormat="1" ht="18.899999999999999" customHeight="1">
      <c r="A63" s="562">
        <v>57</v>
      </c>
      <c r="B63" s="246"/>
      <c r="C63" s="246"/>
      <c r="D63" s="247"/>
      <c r="E63" s="563"/>
      <c r="F63" s="571"/>
      <c r="G63" s="620"/>
      <c r="H63" s="566" t="e">
        <f>IF(AND(O63="",#REF!&gt;0,#REF!&lt;5),I63,)</f>
        <v>#REF!</v>
      </c>
      <c r="I63" s="567" t="str">
        <f>IF(D63="","ZZZ9",IF(AND(#REF!&gt;0,#REF!&lt;5),D63&amp;#REF!,D63&amp;"9"))</f>
        <v>ZZZ9</v>
      </c>
      <c r="J63" s="568">
        <f t="shared" si="1"/>
        <v>999</v>
      </c>
      <c r="K63" s="567">
        <f t="shared" si="2"/>
        <v>999</v>
      </c>
      <c r="L63" s="569"/>
      <c r="M63" s="252"/>
      <c r="N63" s="570">
        <f t="shared" si="0"/>
        <v>999</v>
      </c>
      <c r="O63" s="252"/>
    </row>
    <row r="64" spans="1:15" s="203" customFormat="1" ht="18.899999999999999" customHeight="1">
      <c r="A64" s="562">
        <v>58</v>
      </c>
      <c r="B64" s="246"/>
      <c r="C64" s="246"/>
      <c r="D64" s="247"/>
      <c r="E64" s="563"/>
      <c r="F64" s="571"/>
      <c r="G64" s="620"/>
      <c r="H64" s="566" t="e">
        <f>IF(AND(O64="",#REF!&gt;0,#REF!&lt;5),I64,)</f>
        <v>#REF!</v>
      </c>
      <c r="I64" s="567" t="str">
        <f>IF(D64="","ZZZ9",IF(AND(#REF!&gt;0,#REF!&lt;5),D64&amp;#REF!,D64&amp;"9"))</f>
        <v>ZZZ9</v>
      </c>
      <c r="J64" s="568">
        <f t="shared" si="1"/>
        <v>999</v>
      </c>
      <c r="K64" s="567">
        <f t="shared" si="2"/>
        <v>999</v>
      </c>
      <c r="L64" s="569"/>
      <c r="M64" s="252"/>
      <c r="N64" s="570">
        <f t="shared" si="0"/>
        <v>999</v>
      </c>
      <c r="O64" s="252"/>
    </row>
    <row r="65" spans="1:15" s="203" customFormat="1" ht="18.899999999999999" customHeight="1">
      <c r="A65" s="562">
        <v>59</v>
      </c>
      <c r="B65" s="246"/>
      <c r="C65" s="246"/>
      <c r="D65" s="247"/>
      <c r="E65" s="563"/>
      <c r="F65" s="571"/>
      <c r="G65" s="620"/>
      <c r="H65" s="566" t="e">
        <f>IF(AND(O65="",#REF!&gt;0,#REF!&lt;5),I65,)</f>
        <v>#REF!</v>
      </c>
      <c r="I65" s="567" t="str">
        <f>IF(D65="","ZZZ9",IF(AND(#REF!&gt;0,#REF!&lt;5),D65&amp;#REF!,D65&amp;"9"))</f>
        <v>ZZZ9</v>
      </c>
      <c r="J65" s="568">
        <f t="shared" si="1"/>
        <v>999</v>
      </c>
      <c r="K65" s="567">
        <f t="shared" si="2"/>
        <v>999</v>
      </c>
      <c r="L65" s="569"/>
      <c r="M65" s="252"/>
      <c r="N65" s="570">
        <f t="shared" si="0"/>
        <v>999</v>
      </c>
      <c r="O65" s="252"/>
    </row>
    <row r="66" spans="1:15" s="203" customFormat="1" ht="18.899999999999999" customHeight="1">
      <c r="A66" s="562">
        <v>60</v>
      </c>
      <c r="B66" s="246"/>
      <c r="C66" s="246"/>
      <c r="D66" s="247"/>
      <c r="E66" s="563"/>
      <c r="F66" s="571"/>
      <c r="G66" s="620"/>
      <c r="H66" s="566" t="e">
        <f>IF(AND(O66="",#REF!&gt;0,#REF!&lt;5),I66,)</f>
        <v>#REF!</v>
      </c>
      <c r="I66" s="567" t="str">
        <f>IF(D66="","ZZZ9",IF(AND(#REF!&gt;0,#REF!&lt;5),D66&amp;#REF!,D66&amp;"9"))</f>
        <v>ZZZ9</v>
      </c>
      <c r="J66" s="568">
        <f t="shared" si="1"/>
        <v>999</v>
      </c>
      <c r="K66" s="567">
        <f t="shared" si="2"/>
        <v>999</v>
      </c>
      <c r="L66" s="569"/>
      <c r="M66" s="252"/>
      <c r="N66" s="570">
        <f t="shared" si="0"/>
        <v>999</v>
      </c>
      <c r="O66" s="252"/>
    </row>
    <row r="67" spans="1:15" s="203" customFormat="1" ht="18.899999999999999" customHeight="1">
      <c r="A67" s="562">
        <v>61</v>
      </c>
      <c r="B67" s="246"/>
      <c r="C67" s="246"/>
      <c r="D67" s="247"/>
      <c r="E67" s="563"/>
      <c r="F67" s="571"/>
      <c r="G67" s="620"/>
      <c r="H67" s="566" t="e">
        <f>IF(AND(O67="",#REF!&gt;0,#REF!&lt;5),I67,)</f>
        <v>#REF!</v>
      </c>
      <c r="I67" s="567" t="str">
        <f>IF(D67="","ZZZ9",IF(AND(#REF!&gt;0,#REF!&lt;5),D67&amp;#REF!,D67&amp;"9"))</f>
        <v>ZZZ9</v>
      </c>
      <c r="J67" s="568">
        <f t="shared" si="1"/>
        <v>999</v>
      </c>
      <c r="K67" s="567">
        <f t="shared" si="2"/>
        <v>999</v>
      </c>
      <c r="L67" s="569"/>
      <c r="M67" s="252"/>
      <c r="N67" s="570">
        <f t="shared" si="0"/>
        <v>999</v>
      </c>
      <c r="O67" s="252"/>
    </row>
    <row r="68" spans="1:15" s="203" customFormat="1" ht="18.899999999999999" customHeight="1">
      <c r="A68" s="562">
        <v>62</v>
      </c>
      <c r="B68" s="246"/>
      <c r="C68" s="246"/>
      <c r="D68" s="247"/>
      <c r="E68" s="563"/>
      <c r="F68" s="571"/>
      <c r="G68" s="620"/>
      <c r="H68" s="566" t="e">
        <f>IF(AND(O68="",#REF!&gt;0,#REF!&lt;5),I68,)</f>
        <v>#REF!</v>
      </c>
      <c r="I68" s="567" t="str">
        <f>IF(D68="","ZZZ9",IF(AND(#REF!&gt;0,#REF!&lt;5),D68&amp;#REF!,D68&amp;"9"))</f>
        <v>ZZZ9</v>
      </c>
      <c r="J68" s="568">
        <f t="shared" si="1"/>
        <v>999</v>
      </c>
      <c r="K68" s="567">
        <f t="shared" si="2"/>
        <v>999</v>
      </c>
      <c r="L68" s="569"/>
      <c r="M68" s="252"/>
      <c r="N68" s="570">
        <f t="shared" si="0"/>
        <v>999</v>
      </c>
      <c r="O68" s="252"/>
    </row>
    <row r="69" spans="1:15" s="203" customFormat="1" ht="18.899999999999999" customHeight="1">
      <c r="A69" s="562">
        <v>63</v>
      </c>
      <c r="B69" s="246"/>
      <c r="C69" s="246"/>
      <c r="D69" s="247"/>
      <c r="E69" s="563"/>
      <c r="F69" s="571"/>
      <c r="G69" s="620"/>
      <c r="H69" s="566" t="e">
        <f>IF(AND(O69="",#REF!&gt;0,#REF!&lt;5),I69,)</f>
        <v>#REF!</v>
      </c>
      <c r="I69" s="567" t="str">
        <f>IF(D69="","ZZZ9",IF(AND(#REF!&gt;0,#REF!&lt;5),D69&amp;#REF!,D69&amp;"9"))</f>
        <v>ZZZ9</v>
      </c>
      <c r="J69" s="568">
        <f t="shared" si="1"/>
        <v>999</v>
      </c>
      <c r="K69" s="567">
        <f t="shared" si="2"/>
        <v>999</v>
      </c>
      <c r="L69" s="569"/>
      <c r="M69" s="252"/>
      <c r="N69" s="570">
        <f t="shared" si="0"/>
        <v>999</v>
      </c>
      <c r="O69" s="252"/>
    </row>
    <row r="70" spans="1:15" s="203" customFormat="1" ht="18.899999999999999" customHeight="1">
      <c r="A70" s="562">
        <v>64</v>
      </c>
      <c r="B70" s="246"/>
      <c r="C70" s="246"/>
      <c r="D70" s="247"/>
      <c r="E70" s="563"/>
      <c r="F70" s="571"/>
      <c r="G70" s="620"/>
      <c r="H70" s="566" t="e">
        <f>IF(AND(O70="",#REF!&gt;0,#REF!&lt;5),I70,)</f>
        <v>#REF!</v>
      </c>
      <c r="I70" s="567" t="str">
        <f>IF(D70="","ZZZ9",IF(AND(#REF!&gt;0,#REF!&lt;5),D70&amp;#REF!,D70&amp;"9"))</f>
        <v>ZZZ9</v>
      </c>
      <c r="J70" s="568">
        <f t="shared" si="1"/>
        <v>999</v>
      </c>
      <c r="K70" s="567">
        <f t="shared" si="2"/>
        <v>999</v>
      </c>
      <c r="L70" s="569"/>
      <c r="M70" s="252"/>
      <c r="N70" s="570">
        <f t="shared" si="0"/>
        <v>999</v>
      </c>
      <c r="O70" s="252"/>
    </row>
    <row r="71" spans="1:15" s="203" customFormat="1" ht="18.899999999999999" customHeight="1">
      <c r="A71" s="562">
        <v>65</v>
      </c>
      <c r="B71" s="246"/>
      <c r="C71" s="246"/>
      <c r="D71" s="247"/>
      <c r="E71" s="563"/>
      <c r="F71" s="571"/>
      <c r="G71" s="620"/>
      <c r="H71" s="566" t="e">
        <f>IF(AND(O71="",#REF!&gt;0,#REF!&lt;5),I71,)</f>
        <v>#REF!</v>
      </c>
      <c r="I71" s="567" t="str">
        <f>IF(D71="","ZZZ9",IF(AND(#REF!&gt;0,#REF!&lt;5),D71&amp;#REF!,D71&amp;"9"))</f>
        <v>ZZZ9</v>
      </c>
      <c r="J71" s="568">
        <f t="shared" si="1"/>
        <v>999</v>
      </c>
      <c r="K71" s="567">
        <f t="shared" si="2"/>
        <v>999</v>
      </c>
      <c r="L71" s="569"/>
      <c r="M71" s="252"/>
      <c r="N71" s="570">
        <f t="shared" si="0"/>
        <v>999</v>
      </c>
      <c r="O71" s="252"/>
    </row>
    <row r="72" spans="1:15" s="203" customFormat="1" ht="18.899999999999999" customHeight="1">
      <c r="A72" s="562">
        <v>66</v>
      </c>
      <c r="B72" s="246"/>
      <c r="C72" s="246"/>
      <c r="D72" s="247"/>
      <c r="E72" s="563"/>
      <c r="F72" s="571"/>
      <c r="G72" s="620"/>
      <c r="H72" s="566" t="e">
        <f>IF(AND(O72="",#REF!&gt;0,#REF!&lt;5),I72,)</f>
        <v>#REF!</v>
      </c>
      <c r="I72" s="567" t="str">
        <f>IF(D72="","ZZZ9",IF(AND(#REF!&gt;0,#REF!&lt;5),D72&amp;#REF!,D72&amp;"9"))</f>
        <v>ZZZ9</v>
      </c>
      <c r="J72" s="568">
        <f t="shared" si="1"/>
        <v>999</v>
      </c>
      <c r="K72" s="567">
        <f t="shared" si="2"/>
        <v>999</v>
      </c>
      <c r="L72" s="569"/>
      <c r="M72" s="252"/>
      <c r="N72" s="570">
        <f t="shared" si="0"/>
        <v>999</v>
      </c>
      <c r="O72" s="252"/>
    </row>
    <row r="73" spans="1:15" s="203" customFormat="1" ht="18.899999999999999" customHeight="1">
      <c r="A73" s="562">
        <v>67</v>
      </c>
      <c r="B73" s="246"/>
      <c r="C73" s="246"/>
      <c r="D73" s="247"/>
      <c r="E73" s="563"/>
      <c r="F73" s="571"/>
      <c r="G73" s="620"/>
      <c r="H73" s="566" t="e">
        <f>IF(AND(O73="",#REF!&gt;0,#REF!&lt;5),I73,)</f>
        <v>#REF!</v>
      </c>
      <c r="I73" s="567" t="str">
        <f>IF(D73="","ZZZ9",IF(AND(#REF!&gt;0,#REF!&lt;5),D73&amp;#REF!,D73&amp;"9"))</f>
        <v>ZZZ9</v>
      </c>
      <c r="J73" s="568">
        <f t="shared" si="1"/>
        <v>999</v>
      </c>
      <c r="K73" s="567">
        <f t="shared" si="2"/>
        <v>999</v>
      </c>
      <c r="L73" s="569"/>
      <c r="M73" s="252"/>
      <c r="N73" s="570">
        <f t="shared" si="0"/>
        <v>999</v>
      </c>
      <c r="O73" s="252"/>
    </row>
    <row r="74" spans="1:15" s="203" customFormat="1" ht="18.899999999999999" customHeight="1">
      <c r="A74" s="562">
        <v>68</v>
      </c>
      <c r="B74" s="246"/>
      <c r="C74" s="246"/>
      <c r="D74" s="247"/>
      <c r="E74" s="563"/>
      <c r="F74" s="571"/>
      <c r="G74" s="620"/>
      <c r="H74" s="566" t="e">
        <f>IF(AND(O74="",#REF!&gt;0,#REF!&lt;5),I74,)</f>
        <v>#REF!</v>
      </c>
      <c r="I74" s="567" t="str">
        <f>IF(D74="","ZZZ9",IF(AND(#REF!&gt;0,#REF!&lt;5),D74&amp;#REF!,D74&amp;"9"))</f>
        <v>ZZZ9</v>
      </c>
      <c r="J74" s="568">
        <f t="shared" si="1"/>
        <v>999</v>
      </c>
      <c r="K74" s="567">
        <f t="shared" si="2"/>
        <v>999</v>
      </c>
      <c r="L74" s="569"/>
      <c r="M74" s="252"/>
      <c r="N74" s="570">
        <f t="shared" si="0"/>
        <v>999</v>
      </c>
      <c r="O74" s="252"/>
    </row>
    <row r="75" spans="1:15" s="203" customFormat="1" ht="18.899999999999999" customHeight="1">
      <c r="A75" s="562">
        <v>69</v>
      </c>
      <c r="B75" s="246"/>
      <c r="C75" s="246"/>
      <c r="D75" s="247"/>
      <c r="E75" s="563"/>
      <c r="F75" s="571"/>
      <c r="G75" s="620"/>
      <c r="H75" s="566" t="e">
        <f>IF(AND(O75="",#REF!&gt;0,#REF!&lt;5),I75,)</f>
        <v>#REF!</v>
      </c>
      <c r="I75" s="567" t="str">
        <f>IF(D75="","ZZZ9",IF(AND(#REF!&gt;0,#REF!&lt;5),D75&amp;#REF!,D75&amp;"9"))</f>
        <v>ZZZ9</v>
      </c>
      <c r="J75" s="568">
        <f t="shared" si="1"/>
        <v>999</v>
      </c>
      <c r="K75" s="567">
        <f t="shared" si="2"/>
        <v>999</v>
      </c>
      <c r="L75" s="569"/>
      <c r="M75" s="252"/>
      <c r="N75" s="570">
        <f t="shared" si="0"/>
        <v>999</v>
      </c>
      <c r="O75" s="252"/>
    </row>
    <row r="76" spans="1:15" s="203" customFormat="1" ht="18.899999999999999" customHeight="1">
      <c r="A76" s="562">
        <v>70</v>
      </c>
      <c r="B76" s="246"/>
      <c r="C76" s="246"/>
      <c r="D76" s="247"/>
      <c r="E76" s="563"/>
      <c r="F76" s="571"/>
      <c r="G76" s="620"/>
      <c r="H76" s="566" t="e">
        <f>IF(AND(O76="",#REF!&gt;0,#REF!&lt;5),I76,)</f>
        <v>#REF!</v>
      </c>
      <c r="I76" s="567" t="str">
        <f>IF(D76="","ZZZ9",IF(AND(#REF!&gt;0,#REF!&lt;5),D76&amp;#REF!,D76&amp;"9"))</f>
        <v>ZZZ9</v>
      </c>
      <c r="J76" s="568">
        <f t="shared" si="1"/>
        <v>999</v>
      </c>
      <c r="K76" s="567">
        <f t="shared" si="2"/>
        <v>999</v>
      </c>
      <c r="L76" s="569"/>
      <c r="M76" s="252"/>
      <c r="N76" s="570">
        <f t="shared" si="0"/>
        <v>999</v>
      </c>
      <c r="O76" s="252"/>
    </row>
    <row r="77" spans="1:15" s="203" customFormat="1" ht="18.899999999999999" customHeight="1">
      <c r="A77" s="562">
        <v>71</v>
      </c>
      <c r="B77" s="246"/>
      <c r="C77" s="246"/>
      <c r="D77" s="247"/>
      <c r="E77" s="563"/>
      <c r="F77" s="571"/>
      <c r="G77" s="620"/>
      <c r="H77" s="566" t="e">
        <f>IF(AND(O77="",#REF!&gt;0,#REF!&lt;5),I77,)</f>
        <v>#REF!</v>
      </c>
      <c r="I77" s="567" t="str">
        <f>IF(D77="","ZZZ9",IF(AND(#REF!&gt;0,#REF!&lt;5),D77&amp;#REF!,D77&amp;"9"))</f>
        <v>ZZZ9</v>
      </c>
      <c r="J77" s="568">
        <f t="shared" si="1"/>
        <v>999</v>
      </c>
      <c r="K77" s="567">
        <f t="shared" si="2"/>
        <v>999</v>
      </c>
      <c r="L77" s="569"/>
      <c r="M77" s="252"/>
      <c r="N77" s="570">
        <f t="shared" si="0"/>
        <v>999</v>
      </c>
      <c r="O77" s="252"/>
    </row>
    <row r="78" spans="1:15" s="203" customFormat="1" ht="18.899999999999999" customHeight="1">
      <c r="A78" s="562">
        <v>72</v>
      </c>
      <c r="B78" s="246"/>
      <c r="C78" s="246"/>
      <c r="D78" s="247"/>
      <c r="E78" s="563"/>
      <c r="F78" s="571"/>
      <c r="G78" s="620"/>
      <c r="H78" s="566" t="e">
        <f>IF(AND(O78="",#REF!&gt;0,#REF!&lt;5),I78,)</f>
        <v>#REF!</v>
      </c>
      <c r="I78" s="567" t="str">
        <f>IF(D78="","ZZZ9",IF(AND(#REF!&gt;0,#REF!&lt;5),D78&amp;#REF!,D78&amp;"9"))</f>
        <v>ZZZ9</v>
      </c>
      <c r="J78" s="568">
        <f t="shared" si="1"/>
        <v>999</v>
      </c>
      <c r="K78" s="567">
        <f t="shared" si="2"/>
        <v>999</v>
      </c>
      <c r="L78" s="569"/>
      <c r="M78" s="252"/>
      <c r="N78" s="570">
        <f t="shared" si="0"/>
        <v>999</v>
      </c>
      <c r="O78" s="252"/>
    </row>
    <row r="79" spans="1:15" s="203" customFormat="1" ht="18.899999999999999" customHeight="1">
      <c r="A79" s="562">
        <v>73</v>
      </c>
      <c r="B79" s="246"/>
      <c r="C79" s="246"/>
      <c r="D79" s="247"/>
      <c r="E79" s="563"/>
      <c r="F79" s="571"/>
      <c r="G79" s="620"/>
      <c r="H79" s="566" t="e">
        <f>IF(AND(O79="",#REF!&gt;0,#REF!&lt;5),I79,)</f>
        <v>#REF!</v>
      </c>
      <c r="I79" s="567" t="str">
        <f>IF(D79="","ZZZ9",IF(AND(#REF!&gt;0,#REF!&lt;5),D79&amp;#REF!,D79&amp;"9"))</f>
        <v>ZZZ9</v>
      </c>
      <c r="J79" s="568">
        <f t="shared" si="1"/>
        <v>999</v>
      </c>
      <c r="K79" s="567">
        <f t="shared" si="2"/>
        <v>999</v>
      </c>
      <c r="L79" s="569"/>
      <c r="M79" s="252"/>
      <c r="N79" s="570">
        <f t="shared" si="0"/>
        <v>999</v>
      </c>
      <c r="O79" s="252"/>
    </row>
    <row r="80" spans="1:15" s="203" customFormat="1" ht="18.899999999999999" customHeight="1">
      <c r="A80" s="562">
        <v>74</v>
      </c>
      <c r="B80" s="246"/>
      <c r="C80" s="246"/>
      <c r="D80" s="247"/>
      <c r="E80" s="563"/>
      <c r="F80" s="571"/>
      <c r="G80" s="620"/>
      <c r="H80" s="566" t="e">
        <f>IF(AND(O80="",#REF!&gt;0,#REF!&lt;5),I80,)</f>
        <v>#REF!</v>
      </c>
      <c r="I80" s="567" t="str">
        <f>IF(D80="","ZZZ9",IF(AND(#REF!&gt;0,#REF!&lt;5),D80&amp;#REF!,D80&amp;"9"))</f>
        <v>ZZZ9</v>
      </c>
      <c r="J80" s="568">
        <f t="shared" si="1"/>
        <v>999</v>
      </c>
      <c r="K80" s="567">
        <f t="shared" si="2"/>
        <v>999</v>
      </c>
      <c r="L80" s="569"/>
      <c r="M80" s="252"/>
      <c r="N80" s="570">
        <f t="shared" si="0"/>
        <v>999</v>
      </c>
      <c r="O80" s="252"/>
    </row>
    <row r="81" spans="1:15" s="203" customFormat="1" ht="18.899999999999999" customHeight="1">
      <c r="A81" s="562">
        <v>75</v>
      </c>
      <c r="B81" s="246"/>
      <c r="C81" s="246"/>
      <c r="D81" s="247"/>
      <c r="E81" s="563"/>
      <c r="F81" s="571"/>
      <c r="G81" s="620"/>
      <c r="H81" s="566" t="e">
        <f>IF(AND(O81="",#REF!&gt;0,#REF!&lt;5),I81,)</f>
        <v>#REF!</v>
      </c>
      <c r="I81" s="567" t="str">
        <f>IF(D81="","ZZZ9",IF(AND(#REF!&gt;0,#REF!&lt;5),D81&amp;#REF!,D81&amp;"9"))</f>
        <v>ZZZ9</v>
      </c>
      <c r="J81" s="568">
        <f t="shared" si="1"/>
        <v>999</v>
      </c>
      <c r="K81" s="567">
        <f t="shared" si="2"/>
        <v>999</v>
      </c>
      <c r="L81" s="569"/>
      <c r="M81" s="252"/>
      <c r="N81" s="570">
        <f t="shared" si="0"/>
        <v>999</v>
      </c>
      <c r="O81" s="252"/>
    </row>
    <row r="82" spans="1:15" s="203" customFormat="1" ht="18.899999999999999" customHeight="1">
      <c r="A82" s="562">
        <v>76</v>
      </c>
      <c r="B82" s="246"/>
      <c r="C82" s="246"/>
      <c r="D82" s="247"/>
      <c r="E82" s="563"/>
      <c r="F82" s="571"/>
      <c r="G82" s="620"/>
      <c r="H82" s="566" t="e">
        <f>IF(AND(O82="",#REF!&gt;0,#REF!&lt;5),I82,)</f>
        <v>#REF!</v>
      </c>
      <c r="I82" s="567" t="str">
        <f>IF(D82="","ZZZ9",IF(AND(#REF!&gt;0,#REF!&lt;5),D82&amp;#REF!,D82&amp;"9"))</f>
        <v>ZZZ9</v>
      </c>
      <c r="J82" s="568">
        <f t="shared" si="1"/>
        <v>999</v>
      </c>
      <c r="K82" s="567">
        <f t="shared" si="2"/>
        <v>999</v>
      </c>
      <c r="L82" s="569"/>
      <c r="M82" s="252"/>
      <c r="N82" s="570">
        <f t="shared" si="0"/>
        <v>999</v>
      </c>
      <c r="O82" s="252"/>
    </row>
    <row r="83" spans="1:15" s="203" customFormat="1" ht="18.899999999999999" customHeight="1">
      <c r="A83" s="562">
        <v>77</v>
      </c>
      <c r="B83" s="246"/>
      <c r="C83" s="246"/>
      <c r="D83" s="247"/>
      <c r="E83" s="563"/>
      <c r="F83" s="571"/>
      <c r="G83" s="620"/>
      <c r="H83" s="566" t="e">
        <f>IF(AND(O83="",#REF!&gt;0,#REF!&lt;5),I83,)</f>
        <v>#REF!</v>
      </c>
      <c r="I83" s="567" t="str">
        <f>IF(D83="","ZZZ9",IF(AND(#REF!&gt;0,#REF!&lt;5),D83&amp;#REF!,D83&amp;"9"))</f>
        <v>ZZZ9</v>
      </c>
      <c r="J83" s="568">
        <f t="shared" si="1"/>
        <v>999</v>
      </c>
      <c r="K83" s="567">
        <f t="shared" si="2"/>
        <v>999</v>
      </c>
      <c r="L83" s="569"/>
      <c r="M83" s="252"/>
      <c r="N83" s="570">
        <f t="shared" si="0"/>
        <v>999</v>
      </c>
      <c r="O83" s="252"/>
    </row>
    <row r="84" spans="1:15" s="203" customFormat="1" ht="18.899999999999999" customHeight="1">
      <c r="A84" s="562">
        <v>78</v>
      </c>
      <c r="B84" s="246"/>
      <c r="C84" s="246"/>
      <c r="D84" s="247"/>
      <c r="E84" s="563"/>
      <c r="F84" s="571"/>
      <c r="G84" s="620"/>
      <c r="H84" s="566" t="e">
        <f>IF(AND(O84="",#REF!&gt;0,#REF!&lt;5),I84,)</f>
        <v>#REF!</v>
      </c>
      <c r="I84" s="567" t="str">
        <f>IF(D84="","ZZZ9",IF(AND(#REF!&gt;0,#REF!&lt;5),D84&amp;#REF!,D84&amp;"9"))</f>
        <v>ZZZ9</v>
      </c>
      <c r="J84" s="568">
        <f t="shared" si="1"/>
        <v>999</v>
      </c>
      <c r="K84" s="567">
        <f t="shared" si="2"/>
        <v>999</v>
      </c>
      <c r="L84" s="569"/>
      <c r="M84" s="252"/>
      <c r="N84" s="570">
        <f t="shared" si="0"/>
        <v>999</v>
      </c>
      <c r="O84" s="252"/>
    </row>
    <row r="85" spans="1:15" s="203" customFormat="1" ht="18.899999999999999" customHeight="1">
      <c r="A85" s="562">
        <v>79</v>
      </c>
      <c r="B85" s="246"/>
      <c r="C85" s="246"/>
      <c r="D85" s="247"/>
      <c r="E85" s="563"/>
      <c r="F85" s="571"/>
      <c r="G85" s="620"/>
      <c r="H85" s="566" t="e">
        <f>IF(AND(O85="",#REF!&gt;0,#REF!&lt;5),I85,)</f>
        <v>#REF!</v>
      </c>
      <c r="I85" s="567" t="str">
        <f>IF(D85="","ZZZ9",IF(AND(#REF!&gt;0,#REF!&lt;5),D85&amp;#REF!,D85&amp;"9"))</f>
        <v>ZZZ9</v>
      </c>
      <c r="J85" s="568">
        <f t="shared" si="1"/>
        <v>999</v>
      </c>
      <c r="K85" s="567">
        <f t="shared" si="2"/>
        <v>999</v>
      </c>
      <c r="L85" s="569"/>
      <c r="M85" s="252"/>
      <c r="N85" s="570">
        <f t="shared" si="0"/>
        <v>999</v>
      </c>
      <c r="O85" s="252"/>
    </row>
    <row r="86" spans="1:15" s="203" customFormat="1" ht="18.899999999999999" customHeight="1">
      <c r="A86" s="562">
        <v>80</v>
      </c>
      <c r="B86" s="246"/>
      <c r="C86" s="246"/>
      <c r="D86" s="247"/>
      <c r="E86" s="563"/>
      <c r="F86" s="571"/>
      <c r="G86" s="620"/>
      <c r="H86" s="566" t="e">
        <f>IF(AND(O86="",#REF!&gt;0,#REF!&lt;5),I86,)</f>
        <v>#REF!</v>
      </c>
      <c r="I86" s="567" t="str">
        <f>IF(D86="","ZZZ9",IF(AND(#REF!&gt;0,#REF!&lt;5),D86&amp;#REF!,D86&amp;"9"))</f>
        <v>ZZZ9</v>
      </c>
      <c r="J86" s="568">
        <f t="shared" si="1"/>
        <v>999</v>
      </c>
      <c r="K86" s="567">
        <f t="shared" si="2"/>
        <v>999</v>
      </c>
      <c r="L86" s="569"/>
      <c r="M86" s="252"/>
      <c r="N86" s="570">
        <f t="shared" si="0"/>
        <v>999</v>
      </c>
      <c r="O86" s="252"/>
    </row>
    <row r="87" spans="1:15" s="203" customFormat="1" ht="18.899999999999999" customHeight="1">
      <c r="A87" s="562">
        <v>81</v>
      </c>
      <c r="B87" s="246"/>
      <c r="C87" s="246"/>
      <c r="D87" s="247"/>
      <c r="E87" s="563"/>
      <c r="F87" s="571"/>
      <c r="G87" s="620"/>
      <c r="H87" s="566" t="e">
        <f>IF(AND(O87="",#REF!&gt;0,#REF!&lt;5),I87,)</f>
        <v>#REF!</v>
      </c>
      <c r="I87" s="567" t="str">
        <f>IF(D87="","ZZZ9",IF(AND(#REF!&gt;0,#REF!&lt;5),D87&amp;#REF!,D87&amp;"9"))</f>
        <v>ZZZ9</v>
      </c>
      <c r="J87" s="568">
        <f t="shared" si="1"/>
        <v>999</v>
      </c>
      <c r="K87" s="567">
        <f t="shared" si="2"/>
        <v>999</v>
      </c>
      <c r="L87" s="569"/>
      <c r="M87" s="252"/>
      <c r="N87" s="570">
        <f t="shared" si="0"/>
        <v>999</v>
      </c>
      <c r="O87" s="252"/>
    </row>
    <row r="88" spans="1:15" s="203" customFormat="1" ht="18.899999999999999" customHeight="1">
      <c r="A88" s="562">
        <v>82</v>
      </c>
      <c r="B88" s="246"/>
      <c r="C88" s="246"/>
      <c r="D88" s="247"/>
      <c r="E88" s="563"/>
      <c r="F88" s="571"/>
      <c r="G88" s="620"/>
      <c r="H88" s="566" t="e">
        <f>IF(AND(O88="",#REF!&gt;0,#REF!&lt;5),I88,)</f>
        <v>#REF!</v>
      </c>
      <c r="I88" s="567" t="str">
        <f>IF(D88="","ZZZ9",IF(AND(#REF!&gt;0,#REF!&lt;5),D88&amp;#REF!,D88&amp;"9"))</f>
        <v>ZZZ9</v>
      </c>
      <c r="J88" s="568">
        <f t="shared" si="1"/>
        <v>999</v>
      </c>
      <c r="K88" s="567">
        <f t="shared" si="2"/>
        <v>999</v>
      </c>
      <c r="L88" s="569"/>
      <c r="M88" s="252"/>
      <c r="N88" s="570">
        <f t="shared" si="0"/>
        <v>999</v>
      </c>
      <c r="O88" s="252"/>
    </row>
    <row r="89" spans="1:15" s="203" customFormat="1" ht="18.899999999999999" customHeight="1">
      <c r="A89" s="562">
        <v>83</v>
      </c>
      <c r="B89" s="246"/>
      <c r="C89" s="246"/>
      <c r="D89" s="247"/>
      <c r="E89" s="563"/>
      <c r="F89" s="571"/>
      <c r="G89" s="620"/>
      <c r="H89" s="566" t="e">
        <f>IF(AND(O89="",#REF!&gt;0,#REF!&lt;5),I89,)</f>
        <v>#REF!</v>
      </c>
      <c r="I89" s="567" t="str">
        <f>IF(D89="","ZZZ9",IF(AND(#REF!&gt;0,#REF!&lt;5),D89&amp;#REF!,D89&amp;"9"))</f>
        <v>ZZZ9</v>
      </c>
      <c r="J89" s="568">
        <f t="shared" si="1"/>
        <v>999</v>
      </c>
      <c r="K89" s="567">
        <f t="shared" si="2"/>
        <v>999</v>
      </c>
      <c r="L89" s="569"/>
      <c r="M89" s="252"/>
      <c r="N89" s="570">
        <f t="shared" si="0"/>
        <v>999</v>
      </c>
      <c r="O89" s="252"/>
    </row>
    <row r="90" spans="1:15" s="203" customFormat="1" ht="18.899999999999999" customHeight="1">
      <c r="A90" s="562">
        <v>84</v>
      </c>
      <c r="B90" s="246"/>
      <c r="C90" s="246"/>
      <c r="D90" s="247"/>
      <c r="E90" s="563"/>
      <c r="F90" s="571"/>
      <c r="G90" s="620"/>
      <c r="H90" s="566" t="e">
        <f>IF(AND(O90="",#REF!&gt;0,#REF!&lt;5),I90,)</f>
        <v>#REF!</v>
      </c>
      <c r="I90" s="567" t="str">
        <f>IF(D90="","ZZZ9",IF(AND(#REF!&gt;0,#REF!&lt;5),D90&amp;#REF!,D90&amp;"9"))</f>
        <v>ZZZ9</v>
      </c>
      <c r="J90" s="568">
        <f t="shared" si="1"/>
        <v>999</v>
      </c>
      <c r="K90" s="567">
        <f t="shared" si="2"/>
        <v>999</v>
      </c>
      <c r="L90" s="569"/>
      <c r="M90" s="252"/>
      <c r="N90" s="570">
        <f t="shared" si="0"/>
        <v>999</v>
      </c>
      <c r="O90" s="252"/>
    </row>
    <row r="91" spans="1:15" s="203" customFormat="1" ht="18.899999999999999" customHeight="1">
      <c r="A91" s="562">
        <v>85</v>
      </c>
      <c r="B91" s="246"/>
      <c r="C91" s="246"/>
      <c r="D91" s="247"/>
      <c r="E91" s="563"/>
      <c r="F91" s="571"/>
      <c r="G91" s="620"/>
      <c r="H91" s="566" t="e">
        <f>IF(AND(O91="",#REF!&gt;0,#REF!&lt;5),I91,)</f>
        <v>#REF!</v>
      </c>
      <c r="I91" s="567" t="str">
        <f>IF(D91="","ZZZ9",IF(AND(#REF!&gt;0,#REF!&lt;5),D91&amp;#REF!,D91&amp;"9"))</f>
        <v>ZZZ9</v>
      </c>
      <c r="J91" s="568">
        <f t="shared" si="1"/>
        <v>999</v>
      </c>
      <c r="K91" s="567">
        <f t="shared" si="2"/>
        <v>999</v>
      </c>
      <c r="L91" s="569"/>
      <c r="M91" s="252"/>
      <c r="N91" s="570">
        <f t="shared" si="0"/>
        <v>999</v>
      </c>
      <c r="O91" s="252"/>
    </row>
    <row r="92" spans="1:15" s="203" customFormat="1" ht="18.899999999999999" customHeight="1">
      <c r="A92" s="562">
        <v>86</v>
      </c>
      <c r="B92" s="246"/>
      <c r="C92" s="246"/>
      <c r="D92" s="247"/>
      <c r="E92" s="563"/>
      <c r="F92" s="571"/>
      <c r="G92" s="620"/>
      <c r="H92" s="566" t="e">
        <f>IF(AND(O92="",#REF!&gt;0,#REF!&lt;5),I92,)</f>
        <v>#REF!</v>
      </c>
      <c r="I92" s="567" t="str">
        <f>IF(D92="","ZZZ9",IF(AND(#REF!&gt;0,#REF!&lt;5),D92&amp;#REF!,D92&amp;"9"))</f>
        <v>ZZZ9</v>
      </c>
      <c r="J92" s="568">
        <f t="shared" si="1"/>
        <v>999</v>
      </c>
      <c r="K92" s="567">
        <f t="shared" si="2"/>
        <v>999</v>
      </c>
      <c r="L92" s="569"/>
      <c r="M92" s="252"/>
      <c r="N92" s="570">
        <f t="shared" si="0"/>
        <v>999</v>
      </c>
      <c r="O92" s="252"/>
    </row>
    <row r="93" spans="1:15" s="203" customFormat="1" ht="18.899999999999999" customHeight="1">
      <c r="A93" s="562">
        <v>87</v>
      </c>
      <c r="B93" s="246"/>
      <c r="C93" s="246"/>
      <c r="D93" s="247"/>
      <c r="E93" s="563"/>
      <c r="F93" s="571"/>
      <c r="G93" s="620"/>
      <c r="H93" s="566" t="e">
        <f>IF(AND(O93="",#REF!&gt;0,#REF!&lt;5),I93,)</f>
        <v>#REF!</v>
      </c>
      <c r="I93" s="567" t="str">
        <f>IF(D93="","ZZZ9",IF(AND(#REF!&gt;0,#REF!&lt;5),D93&amp;#REF!,D93&amp;"9"))</f>
        <v>ZZZ9</v>
      </c>
      <c r="J93" s="568">
        <f t="shared" si="1"/>
        <v>999</v>
      </c>
      <c r="K93" s="567">
        <f t="shared" si="2"/>
        <v>999</v>
      </c>
      <c r="L93" s="569"/>
      <c r="M93" s="252"/>
      <c r="N93" s="570">
        <f t="shared" si="0"/>
        <v>999</v>
      </c>
      <c r="O93" s="252"/>
    </row>
    <row r="94" spans="1:15" s="203" customFormat="1" ht="18.899999999999999" customHeight="1">
      <c r="A94" s="562">
        <v>88</v>
      </c>
      <c r="B94" s="246"/>
      <c r="C94" s="246"/>
      <c r="D94" s="247"/>
      <c r="E94" s="563"/>
      <c r="F94" s="571"/>
      <c r="G94" s="620"/>
      <c r="H94" s="566" t="e">
        <f>IF(AND(O94="",#REF!&gt;0,#REF!&lt;5),I94,)</f>
        <v>#REF!</v>
      </c>
      <c r="I94" s="567" t="str">
        <f>IF(D94="","ZZZ9",IF(AND(#REF!&gt;0,#REF!&lt;5),D94&amp;#REF!,D94&amp;"9"))</f>
        <v>ZZZ9</v>
      </c>
      <c r="J94" s="568">
        <f t="shared" si="1"/>
        <v>999</v>
      </c>
      <c r="K94" s="567">
        <f t="shared" si="2"/>
        <v>999</v>
      </c>
      <c r="L94" s="569"/>
      <c r="M94" s="252"/>
      <c r="N94" s="570">
        <f t="shared" ref="N94:N122" si="3">IF(L94="DA",1,IF(L94="WC",2,IF(L94="SE",3,IF(L94="Q",4,IF(L94="LL",5,999)))))</f>
        <v>999</v>
      </c>
      <c r="O94" s="252"/>
    </row>
    <row r="95" spans="1:15" s="203" customFormat="1" ht="18.899999999999999" customHeight="1">
      <c r="A95" s="562">
        <v>89</v>
      </c>
      <c r="B95" s="246"/>
      <c r="C95" s="246"/>
      <c r="D95" s="247"/>
      <c r="E95" s="563"/>
      <c r="F95" s="571"/>
      <c r="G95" s="620"/>
      <c r="H95" s="566" t="e">
        <f>IF(AND(O95="",#REF!&gt;0,#REF!&lt;5),I95,)</f>
        <v>#REF!</v>
      </c>
      <c r="I95" s="567" t="str">
        <f>IF(D95="","ZZZ9",IF(AND(#REF!&gt;0,#REF!&lt;5),D95&amp;#REF!,D95&amp;"9"))</f>
        <v>ZZZ9</v>
      </c>
      <c r="J95" s="568">
        <f t="shared" si="1"/>
        <v>999</v>
      </c>
      <c r="K95" s="567">
        <f t="shared" si="2"/>
        <v>999</v>
      </c>
      <c r="L95" s="569"/>
      <c r="M95" s="252"/>
      <c r="N95" s="570">
        <f t="shared" si="3"/>
        <v>999</v>
      </c>
      <c r="O95" s="252"/>
    </row>
    <row r="96" spans="1:15" s="203" customFormat="1" ht="18.899999999999999" customHeight="1">
      <c r="A96" s="562">
        <v>90</v>
      </c>
      <c r="B96" s="246"/>
      <c r="C96" s="246"/>
      <c r="D96" s="247"/>
      <c r="E96" s="563"/>
      <c r="F96" s="571"/>
      <c r="G96" s="620"/>
      <c r="H96" s="566" t="e">
        <f>IF(AND(O96="",#REF!&gt;0,#REF!&lt;5),I96,)</f>
        <v>#REF!</v>
      </c>
      <c r="I96" s="567" t="str">
        <f>IF(D96="","ZZZ9",IF(AND(#REF!&gt;0,#REF!&lt;5),D96&amp;#REF!,D96&amp;"9"))</f>
        <v>ZZZ9</v>
      </c>
      <c r="J96" s="568">
        <f t="shared" si="1"/>
        <v>999</v>
      </c>
      <c r="K96" s="567">
        <f t="shared" si="2"/>
        <v>999</v>
      </c>
      <c r="L96" s="569"/>
      <c r="M96" s="252"/>
      <c r="N96" s="570">
        <f t="shared" si="3"/>
        <v>999</v>
      </c>
      <c r="O96" s="252"/>
    </row>
    <row r="97" spans="1:15" s="203" customFormat="1" ht="18.899999999999999" customHeight="1">
      <c r="A97" s="562">
        <v>91</v>
      </c>
      <c r="B97" s="246"/>
      <c r="C97" s="246"/>
      <c r="D97" s="247"/>
      <c r="E97" s="563"/>
      <c r="F97" s="571"/>
      <c r="G97" s="620"/>
      <c r="H97" s="566" t="e">
        <f>IF(AND(O97="",#REF!&gt;0,#REF!&lt;5),I97,)</f>
        <v>#REF!</v>
      </c>
      <c r="I97" s="567" t="str">
        <f>IF(D97="","ZZZ9",IF(AND(#REF!&gt;0,#REF!&lt;5),D97&amp;#REF!,D97&amp;"9"))</f>
        <v>ZZZ9</v>
      </c>
      <c r="J97" s="568">
        <f t="shared" ref="J97:J122" si="4">IF(O97="",999,O97)</f>
        <v>999</v>
      </c>
      <c r="K97" s="567">
        <f t="shared" ref="K97:K122" si="5">IF(N97=999,999,1)</f>
        <v>999</v>
      </c>
      <c r="L97" s="569"/>
      <c r="M97" s="252"/>
      <c r="N97" s="570">
        <f t="shared" si="3"/>
        <v>999</v>
      </c>
      <c r="O97" s="252"/>
    </row>
    <row r="98" spans="1:15" s="203" customFormat="1" ht="18.899999999999999" customHeight="1">
      <c r="A98" s="562">
        <v>92</v>
      </c>
      <c r="B98" s="246"/>
      <c r="C98" s="246"/>
      <c r="D98" s="247"/>
      <c r="E98" s="563"/>
      <c r="F98" s="571"/>
      <c r="G98" s="620"/>
      <c r="H98" s="566" t="e">
        <f>IF(AND(O98="",#REF!&gt;0,#REF!&lt;5),I98,)</f>
        <v>#REF!</v>
      </c>
      <c r="I98" s="567" t="str">
        <f>IF(D98="","ZZZ9",IF(AND(#REF!&gt;0,#REF!&lt;5),D98&amp;#REF!,D98&amp;"9"))</f>
        <v>ZZZ9</v>
      </c>
      <c r="J98" s="568">
        <f t="shared" si="4"/>
        <v>999</v>
      </c>
      <c r="K98" s="567">
        <f t="shared" si="5"/>
        <v>999</v>
      </c>
      <c r="L98" s="569"/>
      <c r="M98" s="252"/>
      <c r="N98" s="570">
        <f t="shared" si="3"/>
        <v>999</v>
      </c>
      <c r="O98" s="252"/>
    </row>
    <row r="99" spans="1:15" s="203" customFormat="1" ht="18.899999999999999" customHeight="1">
      <c r="A99" s="562">
        <v>93</v>
      </c>
      <c r="B99" s="246"/>
      <c r="C99" s="246"/>
      <c r="D99" s="247"/>
      <c r="E99" s="563"/>
      <c r="F99" s="571"/>
      <c r="G99" s="620"/>
      <c r="H99" s="566" t="e">
        <f>IF(AND(O99="",#REF!&gt;0,#REF!&lt;5),I99,)</f>
        <v>#REF!</v>
      </c>
      <c r="I99" s="567" t="str">
        <f>IF(D99="","ZZZ9",IF(AND(#REF!&gt;0,#REF!&lt;5),D99&amp;#REF!,D99&amp;"9"))</f>
        <v>ZZZ9</v>
      </c>
      <c r="J99" s="568">
        <f t="shared" si="4"/>
        <v>999</v>
      </c>
      <c r="K99" s="567">
        <f t="shared" si="5"/>
        <v>999</v>
      </c>
      <c r="L99" s="569"/>
      <c r="M99" s="252"/>
      <c r="N99" s="570">
        <f t="shared" si="3"/>
        <v>999</v>
      </c>
      <c r="O99" s="252"/>
    </row>
    <row r="100" spans="1:15" s="203" customFormat="1" ht="18.899999999999999" customHeight="1">
      <c r="A100" s="562">
        <v>94</v>
      </c>
      <c r="B100" s="246"/>
      <c r="C100" s="246"/>
      <c r="D100" s="247"/>
      <c r="E100" s="563"/>
      <c r="F100" s="571"/>
      <c r="G100" s="620"/>
      <c r="H100" s="566" t="e">
        <f>IF(AND(O100="",#REF!&gt;0,#REF!&lt;5),I100,)</f>
        <v>#REF!</v>
      </c>
      <c r="I100" s="567" t="str">
        <f>IF(D100="","ZZZ9",IF(AND(#REF!&gt;0,#REF!&lt;5),D100&amp;#REF!,D100&amp;"9"))</f>
        <v>ZZZ9</v>
      </c>
      <c r="J100" s="568">
        <f t="shared" si="4"/>
        <v>999</v>
      </c>
      <c r="K100" s="567">
        <f t="shared" si="5"/>
        <v>999</v>
      </c>
      <c r="L100" s="569"/>
      <c r="M100" s="252"/>
      <c r="N100" s="570">
        <f t="shared" si="3"/>
        <v>999</v>
      </c>
      <c r="O100" s="252"/>
    </row>
    <row r="101" spans="1:15" s="203" customFormat="1" ht="18.899999999999999" customHeight="1">
      <c r="A101" s="562">
        <v>95</v>
      </c>
      <c r="B101" s="246"/>
      <c r="C101" s="246"/>
      <c r="D101" s="247"/>
      <c r="E101" s="563"/>
      <c r="F101" s="571"/>
      <c r="G101" s="620"/>
      <c r="H101" s="566" t="e">
        <f>IF(AND(O101="",#REF!&gt;0,#REF!&lt;5),I101,)</f>
        <v>#REF!</v>
      </c>
      <c r="I101" s="567" t="str">
        <f>IF(D101="","ZZZ9",IF(AND(#REF!&gt;0,#REF!&lt;5),D101&amp;#REF!,D101&amp;"9"))</f>
        <v>ZZZ9</v>
      </c>
      <c r="J101" s="568">
        <f t="shared" si="4"/>
        <v>999</v>
      </c>
      <c r="K101" s="567">
        <f t="shared" si="5"/>
        <v>999</v>
      </c>
      <c r="L101" s="569"/>
      <c r="M101" s="252"/>
      <c r="N101" s="570">
        <f t="shared" si="3"/>
        <v>999</v>
      </c>
      <c r="O101" s="252"/>
    </row>
    <row r="102" spans="1:15" s="203" customFormat="1" ht="18.899999999999999" customHeight="1">
      <c r="A102" s="562">
        <v>96</v>
      </c>
      <c r="B102" s="246"/>
      <c r="C102" s="246"/>
      <c r="D102" s="247"/>
      <c r="E102" s="563"/>
      <c r="F102" s="571"/>
      <c r="G102" s="620"/>
      <c r="H102" s="566" t="e">
        <f>IF(AND(O102="",#REF!&gt;0,#REF!&lt;5),I102,)</f>
        <v>#REF!</v>
      </c>
      <c r="I102" s="567" t="str">
        <f>IF(D102="","ZZZ9",IF(AND(#REF!&gt;0,#REF!&lt;5),D102&amp;#REF!,D102&amp;"9"))</f>
        <v>ZZZ9</v>
      </c>
      <c r="J102" s="568">
        <f t="shared" si="4"/>
        <v>999</v>
      </c>
      <c r="K102" s="567">
        <f t="shared" si="5"/>
        <v>999</v>
      </c>
      <c r="L102" s="569"/>
      <c r="M102" s="252"/>
      <c r="N102" s="570">
        <f t="shared" si="3"/>
        <v>999</v>
      </c>
      <c r="O102" s="252"/>
    </row>
    <row r="103" spans="1:15" s="203" customFormat="1" ht="18.899999999999999" customHeight="1">
      <c r="A103" s="562">
        <v>97</v>
      </c>
      <c r="B103" s="246"/>
      <c r="C103" s="246"/>
      <c r="D103" s="247"/>
      <c r="E103" s="563"/>
      <c r="F103" s="571"/>
      <c r="G103" s="620"/>
      <c r="H103" s="566" t="e">
        <f>IF(AND(O103="",#REF!&gt;0,#REF!&lt;5),I103,)</f>
        <v>#REF!</v>
      </c>
      <c r="I103" s="567" t="str">
        <f>IF(D103="","ZZZ9",IF(AND(#REF!&gt;0,#REF!&lt;5),D103&amp;#REF!,D103&amp;"9"))</f>
        <v>ZZZ9</v>
      </c>
      <c r="J103" s="568">
        <f t="shared" si="4"/>
        <v>999</v>
      </c>
      <c r="K103" s="567">
        <f t="shared" si="5"/>
        <v>999</v>
      </c>
      <c r="L103" s="569"/>
      <c r="M103" s="252"/>
      <c r="N103" s="570">
        <f t="shared" si="3"/>
        <v>999</v>
      </c>
      <c r="O103" s="252"/>
    </row>
    <row r="104" spans="1:15" s="203" customFormat="1" ht="18.899999999999999" customHeight="1">
      <c r="A104" s="562">
        <v>98</v>
      </c>
      <c r="B104" s="246"/>
      <c r="C104" s="246"/>
      <c r="D104" s="247"/>
      <c r="E104" s="563"/>
      <c r="F104" s="571"/>
      <c r="G104" s="620"/>
      <c r="H104" s="566" t="e">
        <f>IF(AND(O104="",#REF!&gt;0,#REF!&lt;5),I104,)</f>
        <v>#REF!</v>
      </c>
      <c r="I104" s="567" t="str">
        <f>IF(D104="","ZZZ9",IF(AND(#REF!&gt;0,#REF!&lt;5),D104&amp;#REF!,D104&amp;"9"))</f>
        <v>ZZZ9</v>
      </c>
      <c r="J104" s="568">
        <f t="shared" si="4"/>
        <v>999</v>
      </c>
      <c r="K104" s="567">
        <f t="shared" si="5"/>
        <v>999</v>
      </c>
      <c r="L104" s="569"/>
      <c r="M104" s="252"/>
      <c r="N104" s="570">
        <f t="shared" si="3"/>
        <v>999</v>
      </c>
      <c r="O104" s="252"/>
    </row>
    <row r="105" spans="1:15" s="203" customFormat="1" ht="18.899999999999999" customHeight="1">
      <c r="A105" s="562">
        <v>99</v>
      </c>
      <c r="B105" s="246"/>
      <c r="C105" s="246"/>
      <c r="D105" s="247"/>
      <c r="E105" s="563"/>
      <c r="F105" s="571"/>
      <c r="G105" s="620"/>
      <c r="H105" s="566" t="e">
        <f>IF(AND(O105="",#REF!&gt;0,#REF!&lt;5),I105,)</f>
        <v>#REF!</v>
      </c>
      <c r="I105" s="567" t="str">
        <f>IF(D105="","ZZZ9",IF(AND(#REF!&gt;0,#REF!&lt;5),D105&amp;#REF!,D105&amp;"9"))</f>
        <v>ZZZ9</v>
      </c>
      <c r="J105" s="568">
        <f t="shared" si="4"/>
        <v>999</v>
      </c>
      <c r="K105" s="567">
        <f t="shared" si="5"/>
        <v>999</v>
      </c>
      <c r="L105" s="569"/>
      <c r="M105" s="252"/>
      <c r="N105" s="570">
        <f t="shared" si="3"/>
        <v>999</v>
      </c>
      <c r="O105" s="252"/>
    </row>
    <row r="106" spans="1:15" s="203" customFormat="1" ht="18.899999999999999" customHeight="1">
      <c r="A106" s="562">
        <v>100</v>
      </c>
      <c r="B106" s="246"/>
      <c r="C106" s="246"/>
      <c r="D106" s="247"/>
      <c r="E106" s="563"/>
      <c r="F106" s="571"/>
      <c r="G106" s="620"/>
      <c r="H106" s="566" t="e">
        <f>IF(AND(O106="",#REF!&gt;0,#REF!&lt;5),I106,)</f>
        <v>#REF!</v>
      </c>
      <c r="I106" s="567" t="str">
        <f>IF(D106="","ZZZ9",IF(AND(#REF!&gt;0,#REF!&lt;5),D106&amp;#REF!,D106&amp;"9"))</f>
        <v>ZZZ9</v>
      </c>
      <c r="J106" s="568">
        <f t="shared" si="4"/>
        <v>999</v>
      </c>
      <c r="K106" s="567">
        <f t="shared" si="5"/>
        <v>999</v>
      </c>
      <c r="L106" s="569"/>
      <c r="M106" s="252"/>
      <c r="N106" s="570">
        <f t="shared" si="3"/>
        <v>999</v>
      </c>
      <c r="O106" s="252"/>
    </row>
    <row r="107" spans="1:15" s="203" customFormat="1" ht="18.899999999999999" customHeight="1">
      <c r="A107" s="562">
        <v>101</v>
      </c>
      <c r="B107" s="246"/>
      <c r="C107" s="246"/>
      <c r="D107" s="247"/>
      <c r="E107" s="563"/>
      <c r="F107" s="571"/>
      <c r="G107" s="620"/>
      <c r="H107" s="566" t="e">
        <f>IF(AND(O107="",#REF!&gt;0,#REF!&lt;5),I107,)</f>
        <v>#REF!</v>
      </c>
      <c r="I107" s="567" t="str">
        <f>IF(D107="","ZZZ9",IF(AND(#REF!&gt;0,#REF!&lt;5),D107&amp;#REF!,D107&amp;"9"))</f>
        <v>ZZZ9</v>
      </c>
      <c r="J107" s="568">
        <f t="shared" si="4"/>
        <v>999</v>
      </c>
      <c r="K107" s="567">
        <f t="shared" si="5"/>
        <v>999</v>
      </c>
      <c r="L107" s="569"/>
      <c r="M107" s="252"/>
      <c r="N107" s="570">
        <f t="shared" si="3"/>
        <v>999</v>
      </c>
      <c r="O107" s="252"/>
    </row>
    <row r="108" spans="1:15" s="203" customFormat="1" ht="18.899999999999999" customHeight="1">
      <c r="A108" s="562">
        <v>102</v>
      </c>
      <c r="B108" s="246"/>
      <c r="C108" s="246"/>
      <c r="D108" s="247"/>
      <c r="E108" s="563"/>
      <c r="F108" s="571"/>
      <c r="G108" s="620"/>
      <c r="H108" s="566" t="e">
        <f>IF(AND(O108="",#REF!&gt;0,#REF!&lt;5),I108,)</f>
        <v>#REF!</v>
      </c>
      <c r="I108" s="567" t="str">
        <f>IF(D108="","ZZZ9",IF(AND(#REF!&gt;0,#REF!&lt;5),D108&amp;#REF!,D108&amp;"9"))</f>
        <v>ZZZ9</v>
      </c>
      <c r="J108" s="568">
        <f t="shared" si="4"/>
        <v>999</v>
      </c>
      <c r="K108" s="567">
        <f t="shared" si="5"/>
        <v>999</v>
      </c>
      <c r="L108" s="569"/>
      <c r="M108" s="252"/>
      <c r="N108" s="570">
        <f t="shared" si="3"/>
        <v>999</v>
      </c>
      <c r="O108" s="252"/>
    </row>
    <row r="109" spans="1:15" s="203" customFormat="1" ht="18.899999999999999" customHeight="1">
      <c r="A109" s="562">
        <v>103</v>
      </c>
      <c r="B109" s="246"/>
      <c r="C109" s="246"/>
      <c r="D109" s="247"/>
      <c r="E109" s="563"/>
      <c r="F109" s="571"/>
      <c r="G109" s="620"/>
      <c r="H109" s="566" t="e">
        <f>IF(AND(O109="",#REF!&gt;0,#REF!&lt;5),I109,)</f>
        <v>#REF!</v>
      </c>
      <c r="I109" s="567" t="str">
        <f>IF(D109="","ZZZ9",IF(AND(#REF!&gt;0,#REF!&lt;5),D109&amp;#REF!,D109&amp;"9"))</f>
        <v>ZZZ9</v>
      </c>
      <c r="J109" s="568">
        <f t="shared" si="4"/>
        <v>999</v>
      </c>
      <c r="K109" s="567">
        <f t="shared" si="5"/>
        <v>999</v>
      </c>
      <c r="L109" s="569"/>
      <c r="M109" s="252"/>
      <c r="N109" s="570">
        <f t="shared" si="3"/>
        <v>999</v>
      </c>
      <c r="O109" s="252"/>
    </row>
    <row r="110" spans="1:15" s="203" customFormat="1" ht="18.899999999999999" customHeight="1">
      <c r="A110" s="562">
        <v>104</v>
      </c>
      <c r="B110" s="246"/>
      <c r="C110" s="246"/>
      <c r="D110" s="247"/>
      <c r="E110" s="563"/>
      <c r="F110" s="571"/>
      <c r="G110" s="620"/>
      <c r="H110" s="566" t="e">
        <f>IF(AND(O110="",#REF!&gt;0,#REF!&lt;5),I110,)</f>
        <v>#REF!</v>
      </c>
      <c r="I110" s="567" t="str">
        <f>IF(D110="","ZZZ9",IF(AND(#REF!&gt;0,#REF!&lt;5),D110&amp;#REF!,D110&amp;"9"))</f>
        <v>ZZZ9</v>
      </c>
      <c r="J110" s="568">
        <f t="shared" si="4"/>
        <v>999</v>
      </c>
      <c r="K110" s="567">
        <f t="shared" si="5"/>
        <v>999</v>
      </c>
      <c r="L110" s="569"/>
      <c r="M110" s="252"/>
      <c r="N110" s="570">
        <f t="shared" si="3"/>
        <v>999</v>
      </c>
      <c r="O110" s="252"/>
    </row>
    <row r="111" spans="1:15" s="203" customFormat="1" ht="18.899999999999999" customHeight="1">
      <c r="A111" s="562">
        <v>105</v>
      </c>
      <c r="B111" s="246"/>
      <c r="C111" s="246"/>
      <c r="D111" s="247"/>
      <c r="E111" s="563"/>
      <c r="F111" s="571"/>
      <c r="G111" s="620"/>
      <c r="H111" s="566" t="e">
        <f>IF(AND(O111="",#REF!&gt;0,#REF!&lt;5),I111,)</f>
        <v>#REF!</v>
      </c>
      <c r="I111" s="567" t="str">
        <f>IF(D111="","ZZZ9",IF(AND(#REF!&gt;0,#REF!&lt;5),D111&amp;#REF!,D111&amp;"9"))</f>
        <v>ZZZ9</v>
      </c>
      <c r="J111" s="568">
        <f t="shared" si="4"/>
        <v>999</v>
      </c>
      <c r="K111" s="567">
        <f t="shared" si="5"/>
        <v>999</v>
      </c>
      <c r="L111" s="569"/>
      <c r="M111" s="252"/>
      <c r="N111" s="570">
        <f t="shared" si="3"/>
        <v>999</v>
      </c>
      <c r="O111" s="252"/>
    </row>
    <row r="112" spans="1:15" s="203" customFormat="1" ht="18.899999999999999" customHeight="1">
      <c r="A112" s="562">
        <v>106</v>
      </c>
      <c r="B112" s="246"/>
      <c r="C112" s="246"/>
      <c r="D112" s="247"/>
      <c r="E112" s="563"/>
      <c r="F112" s="571"/>
      <c r="G112" s="620"/>
      <c r="H112" s="566" t="e">
        <f>IF(AND(O112="",#REF!&gt;0,#REF!&lt;5),I112,)</f>
        <v>#REF!</v>
      </c>
      <c r="I112" s="567" t="str">
        <f>IF(D112="","ZZZ9",IF(AND(#REF!&gt;0,#REF!&lt;5),D112&amp;#REF!,D112&amp;"9"))</f>
        <v>ZZZ9</v>
      </c>
      <c r="J112" s="568">
        <f t="shared" si="4"/>
        <v>999</v>
      </c>
      <c r="K112" s="567">
        <f t="shared" si="5"/>
        <v>999</v>
      </c>
      <c r="L112" s="569"/>
      <c r="M112" s="252"/>
      <c r="N112" s="570">
        <f t="shared" si="3"/>
        <v>999</v>
      </c>
      <c r="O112" s="252"/>
    </row>
    <row r="113" spans="1:15" s="203" customFormat="1" ht="18.899999999999999" customHeight="1">
      <c r="A113" s="562">
        <v>107</v>
      </c>
      <c r="B113" s="246"/>
      <c r="C113" s="246"/>
      <c r="D113" s="247"/>
      <c r="E113" s="563"/>
      <c r="F113" s="571"/>
      <c r="G113" s="620"/>
      <c r="H113" s="566" t="e">
        <f>IF(AND(O113="",#REF!&gt;0,#REF!&lt;5),I113,)</f>
        <v>#REF!</v>
      </c>
      <c r="I113" s="567" t="str">
        <f>IF(D113="","ZZZ9",IF(AND(#REF!&gt;0,#REF!&lt;5),D113&amp;#REF!,D113&amp;"9"))</f>
        <v>ZZZ9</v>
      </c>
      <c r="J113" s="568">
        <f t="shared" si="4"/>
        <v>999</v>
      </c>
      <c r="K113" s="567">
        <f t="shared" si="5"/>
        <v>999</v>
      </c>
      <c r="L113" s="569"/>
      <c r="M113" s="252"/>
      <c r="N113" s="570">
        <f t="shared" si="3"/>
        <v>999</v>
      </c>
      <c r="O113" s="252"/>
    </row>
    <row r="114" spans="1:15" s="203" customFormat="1" ht="18.899999999999999" customHeight="1">
      <c r="A114" s="562">
        <v>108</v>
      </c>
      <c r="B114" s="246"/>
      <c r="C114" s="246"/>
      <c r="D114" s="247"/>
      <c r="E114" s="563"/>
      <c r="F114" s="571"/>
      <c r="G114" s="620"/>
      <c r="H114" s="566" t="e">
        <f>IF(AND(O114="",#REF!&gt;0,#REF!&lt;5),I114,)</f>
        <v>#REF!</v>
      </c>
      <c r="I114" s="567" t="str">
        <f>IF(D114="","ZZZ9",IF(AND(#REF!&gt;0,#REF!&lt;5),D114&amp;#REF!,D114&amp;"9"))</f>
        <v>ZZZ9</v>
      </c>
      <c r="J114" s="568">
        <f t="shared" si="4"/>
        <v>999</v>
      </c>
      <c r="K114" s="567">
        <f t="shared" si="5"/>
        <v>999</v>
      </c>
      <c r="L114" s="569"/>
      <c r="M114" s="252"/>
      <c r="N114" s="570">
        <f t="shared" si="3"/>
        <v>999</v>
      </c>
      <c r="O114" s="252"/>
    </row>
    <row r="115" spans="1:15" s="203" customFormat="1" ht="18.899999999999999" customHeight="1">
      <c r="A115" s="562">
        <v>109</v>
      </c>
      <c r="B115" s="246"/>
      <c r="C115" s="246"/>
      <c r="D115" s="247"/>
      <c r="E115" s="563"/>
      <c r="F115" s="571"/>
      <c r="G115" s="620"/>
      <c r="H115" s="566" t="e">
        <f>IF(AND(O115="",#REF!&gt;0,#REF!&lt;5),I115,)</f>
        <v>#REF!</v>
      </c>
      <c r="I115" s="567" t="str">
        <f>IF(D115="","ZZZ9",IF(AND(#REF!&gt;0,#REF!&lt;5),D115&amp;#REF!,D115&amp;"9"))</f>
        <v>ZZZ9</v>
      </c>
      <c r="J115" s="568">
        <f t="shared" si="4"/>
        <v>999</v>
      </c>
      <c r="K115" s="567">
        <f t="shared" si="5"/>
        <v>999</v>
      </c>
      <c r="L115" s="569"/>
      <c r="M115" s="252"/>
      <c r="N115" s="570">
        <f t="shared" si="3"/>
        <v>999</v>
      </c>
      <c r="O115" s="252"/>
    </row>
    <row r="116" spans="1:15" s="203" customFormat="1" ht="18.899999999999999" customHeight="1">
      <c r="A116" s="562">
        <v>110</v>
      </c>
      <c r="B116" s="246"/>
      <c r="C116" s="246"/>
      <c r="D116" s="247"/>
      <c r="E116" s="563"/>
      <c r="F116" s="571"/>
      <c r="G116" s="620"/>
      <c r="H116" s="566" t="e">
        <f>IF(AND(O116="",#REF!&gt;0,#REF!&lt;5),I116,)</f>
        <v>#REF!</v>
      </c>
      <c r="I116" s="567" t="str">
        <f>IF(D116="","ZZZ9",IF(AND(#REF!&gt;0,#REF!&lt;5),D116&amp;#REF!,D116&amp;"9"))</f>
        <v>ZZZ9</v>
      </c>
      <c r="J116" s="568">
        <f t="shared" si="4"/>
        <v>999</v>
      </c>
      <c r="K116" s="567">
        <f t="shared" si="5"/>
        <v>999</v>
      </c>
      <c r="L116" s="569"/>
      <c r="M116" s="252"/>
      <c r="N116" s="570">
        <f t="shared" si="3"/>
        <v>999</v>
      </c>
      <c r="O116" s="252"/>
    </row>
    <row r="117" spans="1:15" s="203" customFormat="1" ht="18.899999999999999" customHeight="1">
      <c r="A117" s="562">
        <v>111</v>
      </c>
      <c r="B117" s="246"/>
      <c r="C117" s="246"/>
      <c r="D117" s="247"/>
      <c r="E117" s="563"/>
      <c r="F117" s="571"/>
      <c r="G117" s="620"/>
      <c r="H117" s="566" t="e">
        <f>IF(AND(O117="",#REF!&gt;0,#REF!&lt;5),I117,)</f>
        <v>#REF!</v>
      </c>
      <c r="I117" s="567" t="str">
        <f>IF(D117="","ZZZ9",IF(AND(#REF!&gt;0,#REF!&lt;5),D117&amp;#REF!,D117&amp;"9"))</f>
        <v>ZZZ9</v>
      </c>
      <c r="J117" s="568">
        <f t="shared" si="4"/>
        <v>999</v>
      </c>
      <c r="K117" s="567">
        <f t="shared" si="5"/>
        <v>999</v>
      </c>
      <c r="L117" s="569"/>
      <c r="M117" s="252"/>
      <c r="N117" s="570">
        <f t="shared" si="3"/>
        <v>999</v>
      </c>
      <c r="O117" s="252"/>
    </row>
    <row r="118" spans="1:15" s="203" customFormat="1" ht="18.899999999999999" customHeight="1">
      <c r="A118" s="562">
        <v>112</v>
      </c>
      <c r="B118" s="246"/>
      <c r="C118" s="246"/>
      <c r="D118" s="247"/>
      <c r="E118" s="563"/>
      <c r="F118" s="571"/>
      <c r="G118" s="620"/>
      <c r="H118" s="566" t="e">
        <f>IF(AND(O118="",#REF!&gt;0,#REF!&lt;5),I118,)</f>
        <v>#REF!</v>
      </c>
      <c r="I118" s="567" t="str">
        <f>IF(D118="","ZZZ9",IF(AND(#REF!&gt;0,#REF!&lt;5),D118&amp;#REF!,D118&amp;"9"))</f>
        <v>ZZZ9</v>
      </c>
      <c r="J118" s="568">
        <f t="shared" si="4"/>
        <v>999</v>
      </c>
      <c r="K118" s="567">
        <f t="shared" si="5"/>
        <v>999</v>
      </c>
      <c r="L118" s="569"/>
      <c r="M118" s="252"/>
      <c r="N118" s="570">
        <f t="shared" si="3"/>
        <v>999</v>
      </c>
      <c r="O118" s="252"/>
    </row>
    <row r="119" spans="1:15" s="203" customFormat="1" ht="18.899999999999999" customHeight="1">
      <c r="A119" s="562">
        <v>113</v>
      </c>
      <c r="B119" s="246"/>
      <c r="C119" s="246"/>
      <c r="D119" s="247"/>
      <c r="E119" s="563"/>
      <c r="F119" s="571"/>
      <c r="G119" s="620"/>
      <c r="H119" s="566" t="e">
        <f>IF(AND(O119="",#REF!&gt;0,#REF!&lt;5),I119,)</f>
        <v>#REF!</v>
      </c>
      <c r="I119" s="567" t="str">
        <f>IF(D119="","ZZZ9",IF(AND(#REF!&gt;0,#REF!&lt;5),D119&amp;#REF!,D119&amp;"9"))</f>
        <v>ZZZ9</v>
      </c>
      <c r="J119" s="568">
        <f t="shared" si="4"/>
        <v>999</v>
      </c>
      <c r="K119" s="567">
        <f t="shared" si="5"/>
        <v>999</v>
      </c>
      <c r="L119" s="569"/>
      <c r="M119" s="252"/>
      <c r="N119" s="570">
        <f t="shared" si="3"/>
        <v>999</v>
      </c>
      <c r="O119" s="252"/>
    </row>
    <row r="120" spans="1:15" s="203" customFormat="1" ht="18.899999999999999" customHeight="1">
      <c r="A120" s="562">
        <v>114</v>
      </c>
      <c r="B120" s="246"/>
      <c r="C120" s="246"/>
      <c r="D120" s="247"/>
      <c r="E120" s="563"/>
      <c r="F120" s="571"/>
      <c r="G120" s="620"/>
      <c r="H120" s="566" t="e">
        <f>IF(AND(O120="",#REF!&gt;0,#REF!&lt;5),I120,)</f>
        <v>#REF!</v>
      </c>
      <c r="I120" s="567" t="str">
        <f>IF(D120="","ZZZ9",IF(AND(#REF!&gt;0,#REF!&lt;5),D120&amp;#REF!,D120&amp;"9"))</f>
        <v>ZZZ9</v>
      </c>
      <c r="J120" s="568">
        <f t="shared" si="4"/>
        <v>999</v>
      </c>
      <c r="K120" s="567">
        <f t="shared" si="5"/>
        <v>999</v>
      </c>
      <c r="L120" s="569"/>
      <c r="M120" s="252"/>
      <c r="N120" s="570">
        <f t="shared" si="3"/>
        <v>999</v>
      </c>
      <c r="O120" s="252"/>
    </row>
    <row r="121" spans="1:15" s="203" customFormat="1" ht="18.899999999999999" customHeight="1">
      <c r="A121" s="562">
        <v>115</v>
      </c>
      <c r="B121" s="246"/>
      <c r="C121" s="246"/>
      <c r="D121" s="247"/>
      <c r="E121" s="563"/>
      <c r="F121" s="571"/>
      <c r="G121" s="620"/>
      <c r="H121" s="566" t="e">
        <f>IF(AND(O121="",#REF!&gt;0,#REF!&lt;5),I121,)</f>
        <v>#REF!</v>
      </c>
      <c r="I121" s="567" t="str">
        <f>IF(D121="","ZZZ9",IF(AND(#REF!&gt;0,#REF!&lt;5),D121&amp;#REF!,D121&amp;"9"))</f>
        <v>ZZZ9</v>
      </c>
      <c r="J121" s="568">
        <f t="shared" si="4"/>
        <v>999</v>
      </c>
      <c r="K121" s="567">
        <f t="shared" si="5"/>
        <v>999</v>
      </c>
      <c r="L121" s="569"/>
      <c r="M121" s="252"/>
      <c r="N121" s="570">
        <f t="shared" si="3"/>
        <v>999</v>
      </c>
      <c r="O121" s="252"/>
    </row>
    <row r="122" spans="1:15" s="203" customFormat="1" ht="18.899999999999999" customHeight="1">
      <c r="A122" s="562">
        <v>116</v>
      </c>
      <c r="B122" s="246"/>
      <c r="C122" s="246"/>
      <c r="D122" s="247"/>
      <c r="E122" s="563"/>
      <c r="F122" s="571"/>
      <c r="G122" s="620"/>
      <c r="H122" s="566" t="e">
        <f>IF(AND(O122="",#REF!&gt;0,#REF!&lt;5),I122,)</f>
        <v>#REF!</v>
      </c>
      <c r="I122" s="567" t="str">
        <f>IF(D122="","ZZZ9",IF(AND(#REF!&gt;0,#REF!&lt;5),D122&amp;#REF!,D122&amp;"9"))</f>
        <v>ZZZ9</v>
      </c>
      <c r="J122" s="568">
        <f t="shared" si="4"/>
        <v>999</v>
      </c>
      <c r="K122" s="567">
        <f t="shared" si="5"/>
        <v>999</v>
      </c>
      <c r="L122" s="569"/>
      <c r="M122" s="252"/>
      <c r="N122" s="570">
        <f t="shared" si="3"/>
        <v>999</v>
      </c>
      <c r="O122" s="252"/>
    </row>
    <row r="123" spans="1:15" s="203" customFormat="1" ht="18.899999999999999" customHeight="1">
      <c r="A123" s="562">
        <v>117</v>
      </c>
      <c r="B123" s="246"/>
      <c r="C123" s="246"/>
      <c r="D123" s="247"/>
      <c r="E123" s="563"/>
      <c r="F123" s="571"/>
      <c r="G123" s="620"/>
      <c r="H123" s="566"/>
      <c r="I123" s="567"/>
      <c r="J123" s="568"/>
      <c r="K123" s="567"/>
      <c r="L123" s="569"/>
      <c r="M123" s="252"/>
      <c r="N123" s="570"/>
      <c r="O123" s="252"/>
    </row>
    <row r="124" spans="1:15" s="203" customFormat="1" ht="18.899999999999999" customHeight="1">
      <c r="A124" s="562">
        <v>118</v>
      </c>
      <c r="B124" s="246"/>
      <c r="C124" s="246"/>
      <c r="D124" s="247"/>
      <c r="E124" s="563"/>
      <c r="F124" s="571"/>
      <c r="G124" s="620"/>
      <c r="H124" s="566"/>
      <c r="I124" s="567"/>
      <c r="J124" s="568"/>
      <c r="K124" s="567"/>
      <c r="L124" s="569"/>
      <c r="M124" s="252"/>
      <c r="N124" s="570"/>
      <c r="O124" s="252"/>
    </row>
    <row r="125" spans="1:15" s="203" customFormat="1" ht="18.899999999999999" customHeight="1">
      <c r="A125" s="562">
        <v>119</v>
      </c>
      <c r="B125" s="246"/>
      <c r="C125" s="246"/>
      <c r="D125" s="247"/>
      <c r="E125" s="563"/>
      <c r="F125" s="571"/>
      <c r="G125" s="620"/>
      <c r="H125" s="566"/>
      <c r="I125" s="567"/>
      <c r="J125" s="568"/>
      <c r="K125" s="567"/>
      <c r="L125" s="569"/>
      <c r="M125" s="252"/>
      <c r="N125" s="570"/>
      <c r="O125" s="252"/>
    </row>
    <row r="126" spans="1:15" s="203" customFormat="1" ht="18.899999999999999" customHeight="1">
      <c r="A126" s="562">
        <v>120</v>
      </c>
      <c r="B126" s="246"/>
      <c r="C126" s="246"/>
      <c r="D126" s="247"/>
      <c r="E126" s="563"/>
      <c r="F126" s="571"/>
      <c r="G126" s="620"/>
      <c r="H126" s="566"/>
      <c r="I126" s="567"/>
      <c r="J126" s="568"/>
      <c r="K126" s="567"/>
      <c r="L126" s="569"/>
      <c r="M126" s="252"/>
      <c r="N126" s="570"/>
      <c r="O126" s="252"/>
    </row>
    <row r="127" spans="1:15" s="203" customFormat="1" ht="18.899999999999999" customHeight="1">
      <c r="A127" s="562">
        <v>121</v>
      </c>
      <c r="B127" s="246"/>
      <c r="C127" s="246"/>
      <c r="D127" s="247"/>
      <c r="E127" s="563"/>
      <c r="F127" s="571"/>
      <c r="G127" s="620"/>
      <c r="H127" s="566"/>
      <c r="I127" s="567"/>
      <c r="J127" s="568"/>
      <c r="K127" s="567"/>
      <c r="L127" s="569"/>
      <c r="M127" s="252"/>
      <c r="N127" s="570"/>
      <c r="O127" s="252"/>
    </row>
    <row r="128" spans="1:15" s="203" customFormat="1" ht="18.899999999999999" customHeight="1">
      <c r="A128" s="562">
        <v>122</v>
      </c>
      <c r="B128" s="246"/>
      <c r="C128" s="246"/>
      <c r="D128" s="247"/>
      <c r="E128" s="563"/>
      <c r="F128" s="571"/>
      <c r="G128" s="620"/>
      <c r="H128" s="566"/>
      <c r="I128" s="567"/>
      <c r="J128" s="568"/>
      <c r="K128" s="567"/>
      <c r="L128" s="569"/>
      <c r="M128" s="252"/>
      <c r="N128" s="570"/>
      <c r="O128" s="252"/>
    </row>
    <row r="129" spans="1:15" s="203" customFormat="1" ht="18.899999999999999" customHeight="1">
      <c r="A129" s="562">
        <v>123</v>
      </c>
      <c r="B129" s="246"/>
      <c r="C129" s="246"/>
      <c r="D129" s="247"/>
      <c r="E129" s="563"/>
      <c r="F129" s="571"/>
      <c r="G129" s="620"/>
      <c r="H129" s="566"/>
      <c r="I129" s="567"/>
      <c r="J129" s="568"/>
      <c r="K129" s="567"/>
      <c r="L129" s="569"/>
      <c r="M129" s="252"/>
      <c r="N129" s="570"/>
      <c r="O129" s="252"/>
    </row>
    <row r="130" spans="1:15" s="203" customFormat="1" ht="18.899999999999999" customHeight="1">
      <c r="A130" s="562">
        <v>124</v>
      </c>
      <c r="B130" s="246"/>
      <c r="C130" s="246"/>
      <c r="D130" s="247"/>
      <c r="E130" s="563"/>
      <c r="F130" s="571"/>
      <c r="G130" s="620"/>
      <c r="H130" s="566"/>
      <c r="I130" s="567"/>
      <c r="J130" s="568"/>
      <c r="K130" s="567"/>
      <c r="L130" s="569"/>
      <c r="M130" s="252"/>
      <c r="N130" s="570"/>
      <c r="O130" s="252"/>
    </row>
    <row r="131" spans="1:15" s="203" customFormat="1" ht="18.899999999999999" customHeight="1">
      <c r="A131" s="562">
        <v>125</v>
      </c>
      <c r="B131" s="246"/>
      <c r="C131" s="246"/>
      <c r="D131" s="247"/>
      <c r="E131" s="563"/>
      <c r="F131" s="571"/>
      <c r="G131" s="620"/>
      <c r="H131" s="566"/>
      <c r="I131" s="567"/>
      <c r="J131" s="568"/>
      <c r="K131" s="567"/>
      <c r="L131" s="569"/>
      <c r="M131" s="252"/>
      <c r="N131" s="570"/>
      <c r="O131" s="252"/>
    </row>
    <row r="132" spans="1:15" s="203" customFormat="1" ht="18.899999999999999" customHeight="1">
      <c r="A132" s="562">
        <v>126</v>
      </c>
      <c r="B132" s="246"/>
      <c r="C132" s="246"/>
      <c r="D132" s="247"/>
      <c r="E132" s="563"/>
      <c r="F132" s="571"/>
      <c r="G132" s="620"/>
      <c r="H132" s="566"/>
      <c r="I132" s="567"/>
      <c r="J132" s="568"/>
      <c r="K132" s="567"/>
      <c r="L132" s="569"/>
      <c r="M132" s="252"/>
      <c r="N132" s="570"/>
      <c r="O132" s="252"/>
    </row>
    <row r="133" spans="1:15" s="203" customFormat="1" ht="18.899999999999999" customHeight="1">
      <c r="A133" s="562">
        <v>127</v>
      </c>
      <c r="B133" s="246"/>
      <c r="C133" s="246"/>
      <c r="D133" s="247"/>
      <c r="E133" s="563"/>
      <c r="F133" s="571"/>
      <c r="G133" s="620"/>
      <c r="H133" s="566"/>
      <c r="I133" s="567"/>
      <c r="J133" s="568"/>
      <c r="K133" s="567"/>
      <c r="L133" s="569"/>
      <c r="M133" s="252"/>
      <c r="N133" s="570"/>
      <c r="O133" s="252"/>
    </row>
    <row r="134" spans="1:15" s="203" customFormat="1" ht="18.899999999999999" customHeight="1">
      <c r="A134" s="562">
        <v>128</v>
      </c>
      <c r="B134" s="246"/>
      <c r="C134" s="246"/>
      <c r="D134" s="247"/>
      <c r="E134" s="563"/>
      <c r="F134" s="571"/>
      <c r="G134" s="620"/>
      <c r="H134" s="566"/>
      <c r="I134" s="567"/>
      <c r="J134" s="568"/>
      <c r="K134" s="567"/>
      <c r="L134" s="569"/>
      <c r="M134" s="252"/>
      <c r="N134" s="570"/>
      <c r="O134" s="252"/>
    </row>
  </sheetData>
  <conditionalFormatting sqref="A7:D134">
    <cfRule type="expression" dxfId="117" priority="9" stopIfTrue="1">
      <formula>$O7&gt;=1</formula>
    </cfRule>
  </conditionalFormatting>
  <conditionalFormatting sqref="B7:D14">
    <cfRule type="expression" dxfId="116" priority="8" stopIfTrue="1">
      <formula>$O7&gt;=1</formula>
    </cfRule>
  </conditionalFormatting>
  <conditionalFormatting sqref="B7:D27">
    <cfRule type="expression" dxfId="115" priority="1" stopIfTrue="1">
      <formula>$Q7&gt;=1</formula>
    </cfRule>
  </conditionalFormatting>
  <conditionalFormatting sqref="E7:E27">
    <cfRule type="expression" dxfId="114" priority="2" stopIfTrue="1">
      <formula>AND(ROUNDDOWN(($A$4-E7)/365.25,0)&lt;=13,G7&lt;&gt;"OK")</formula>
    </cfRule>
    <cfRule type="expression" dxfId="113" priority="3" stopIfTrue="1">
      <formula>AND(ROUNDDOWN(($A$4-E7)/365.25,0)&lt;=14,G7&lt;&gt;"OK")</formula>
    </cfRule>
    <cfRule type="expression" dxfId="112" priority="4" stopIfTrue="1">
      <formula>AND(ROUNDDOWN(($A$4-E7)/365.25,0)&lt;=17,G7&lt;&gt;"OK")</formula>
    </cfRule>
  </conditionalFormatting>
  <conditionalFormatting sqref="E7:E134">
    <cfRule type="expression" dxfId="111" priority="5" stopIfTrue="1">
      <formula>AND(ROUNDDOWN(($A$4-E7)/365.25,0)&lt;=13,#REF!&lt;&gt;"OK")</formula>
    </cfRule>
    <cfRule type="expression" dxfId="110" priority="6" stopIfTrue="1">
      <formula>AND(ROUNDDOWN(($A$4-E7)/365.25,0)&lt;=14,#REF!&lt;&gt;"OK")</formula>
    </cfRule>
    <cfRule type="expression" dxfId="109" priority="7" stopIfTrue="1">
      <formula>AND(ROUNDDOWN(($A$4-E7)/365.25,0)&lt;=17,#REF!&lt;&gt;"OK")</formula>
    </cfRule>
  </conditionalFormatting>
  <conditionalFormatting sqref="H7:H134">
    <cfRule type="cellIs" dxfId="108"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97345" r:id="rId3" name="Button 1">
              <controlPr defaultSize="0" print="0" autoPict="0" macro="[0]!egyéni_rangsor">
                <anchor moveWithCells="1" sizeWithCells="1">
                  <from>
                    <xdr:col>5</xdr:col>
                    <xdr:colOff>731520</xdr:colOff>
                    <xdr:row>0</xdr:row>
                    <xdr:rowOff>121920</xdr:rowOff>
                  </from>
                  <to>
                    <xdr:col>11</xdr:col>
                    <xdr:colOff>15240</xdr:colOff>
                    <xdr:row>1</xdr:row>
                    <xdr:rowOff>91440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46">
    <tabColor indexed="19"/>
    <pageSetUpPr fitToPage="1"/>
  </sheetPr>
  <dimension ref="A1:U80"/>
  <sheetViews>
    <sheetView showGridLines="0" showZeros="0" workbookViewId="0">
      <selection activeCell="D27" sqref="D27"/>
    </sheetView>
  </sheetViews>
  <sheetFormatPr defaultColWidth="9" defaultRowHeight="13.2"/>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9.88671875" customWidth="1"/>
    <col min="12" max="12" width="1.6640625" style="7" customWidth="1"/>
    <col min="13" max="13" width="9.88671875" customWidth="1"/>
    <col min="14" max="14" width="1.6640625" style="8" customWidth="1"/>
    <col min="15" max="15" width="9.88671875" customWidth="1"/>
    <col min="16" max="16" width="1.6640625" style="7" customWidth="1"/>
    <col min="17" max="17" width="9.8867187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376</v>
      </c>
      <c r="L1" s="269"/>
      <c r="M1" s="207"/>
      <c r="N1" s="267" t="s">
        <v>234</v>
      </c>
      <c r="O1" s="267" t="s">
        <v>234</v>
      </c>
      <c r="P1" s="267"/>
      <c r="Q1" s="265"/>
      <c r="R1" s="267"/>
    </row>
    <row r="2" spans="1:21">
      <c r="A2" s="17" t="s">
        <v>99</v>
      </c>
      <c r="B2" s="17"/>
      <c r="C2" s="17"/>
      <c r="D2" s="19"/>
      <c r="E2" s="19">
        <f>Altalanos!$D$8</f>
        <v>0</v>
      </c>
      <c r="F2" s="17"/>
      <c r="G2" s="20"/>
      <c r="H2" s="272"/>
      <c r="I2" s="272"/>
      <c r="J2" s="273"/>
      <c r="K2" s="209" t="s">
        <v>388</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110</v>
      </c>
      <c r="F5" s="279" t="s">
        <v>167</v>
      </c>
      <c r="G5" s="279" t="s">
        <v>114</v>
      </c>
      <c r="H5" s="279"/>
      <c r="I5" s="279" t="s">
        <v>115</v>
      </c>
      <c r="J5" s="279"/>
      <c r="K5" s="196" t="s">
        <v>168</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(4)'!$A$7:$M$30,12))</f>
        <v/>
      </c>
      <c r="C7" s="47" t="str">
        <f>IF($E7="","",VLOOKUP($E7,'1Q ELO (4)'!$A$7:$M$30,13))</f>
        <v/>
      </c>
      <c r="D7" s="293" t="str">
        <f>IF($E7="","",VLOOKUP($E7,'1Q ELO (4)'!$A$7:$M$30,5))</f>
        <v/>
      </c>
      <c r="E7" s="48"/>
      <c r="F7" s="50" t="str">
        <f>UPPER(IF($E7="","",VLOOKUP($E7,'1Q ELO (4)'!$A$7:$M$30,2)))</f>
        <v/>
      </c>
      <c r="G7" s="50" t="str">
        <f>IF($E7="","",VLOOKUP($E7,'1Q ELO (4)'!$A$7:$M$30,3))</f>
        <v/>
      </c>
      <c r="H7" s="50"/>
      <c r="I7" s="50" t="str">
        <f>IF($E7="","",VLOOKUP($E7,'1Q ELO (4)'!$A$7:$M$30,4))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(4)'!$A$7:$M$30,12))</f>
        <v/>
      </c>
      <c r="C9" s="47" t="str">
        <f>IF($E9="","",VLOOKUP($E9,'1Q ELO (4)'!$A$7:$M$30,13))</f>
        <v/>
      </c>
      <c r="D9" s="293" t="str">
        <f>IF($E9="","",VLOOKUP($E9,'1Q ELO (4)'!$A$7:$M$30,5))</f>
        <v/>
      </c>
      <c r="E9" s="48"/>
      <c r="F9" s="77" t="str">
        <f>UPPER(IF($E9="","",VLOOKUP($E9,'1Q ELO (4)'!$A$7:$M$30,2)))</f>
        <v/>
      </c>
      <c r="G9" s="376" t="str">
        <f>IF($E9="","",VLOOKUP($E9,'1Q ELO (4)'!$A$7:$M$30,3))</f>
        <v/>
      </c>
      <c r="H9" s="376"/>
      <c r="I9" s="376" t="str">
        <f>IF($E9="","",VLOOKUP($E9,'1Q ELO (4)'!$A$7:$M$30,4))</f>
        <v/>
      </c>
      <c r="J9" s="355"/>
      <c r="K9" s="300"/>
      <c r="L9" s="356"/>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(4)'!$A$7:$M$30,12))</f>
        <v/>
      </c>
      <c r="C11" s="47" t="str">
        <f>IF($E11="","",VLOOKUP($E11,'1Q ELO (4)'!$A$7:$M$30,13))</f>
        <v/>
      </c>
      <c r="D11" s="293" t="str">
        <f>IF($E11="","",VLOOKUP($E11,'1Q ELO (4)'!$A$7:$M$30,5))</f>
        <v/>
      </c>
      <c r="E11" s="48"/>
      <c r="F11" s="376" t="str">
        <f>UPPER(IF($E11="","",VLOOKUP($E11,'1Q ELO (4)'!$A$7:$M$30,2)))</f>
        <v/>
      </c>
      <c r="G11" s="376" t="str">
        <f>IF($E11="","",VLOOKUP($E11,'1Q ELO (4)'!$A$7:$M$30,3))</f>
        <v/>
      </c>
      <c r="H11" s="376"/>
      <c r="I11" s="376" t="str">
        <f>IF($E11="","",VLOOKUP($E11,'1Q ELO (4)'!$A$7:$M$30,4))</f>
        <v/>
      </c>
      <c r="J11" s="351"/>
      <c r="K11" s="300"/>
      <c r="L11" s="358"/>
      <c r="M11" s="300"/>
      <c r="N11" s="297"/>
      <c r="O11" s="297"/>
      <c r="P11" s="297"/>
      <c r="Q11" s="118"/>
      <c r="R11" s="119"/>
      <c r="S11" s="56"/>
      <c r="U11" s="596" t="e">
        <f>#REF!</f>
        <v>#REF!</v>
      </c>
    </row>
    <row r="12" spans="1:21" s="5" customFormat="1" ht="9.6" customHeight="1">
      <c r="A12" s="302"/>
      <c r="B12" s="59"/>
      <c r="C12" s="59"/>
      <c r="D12" s="70"/>
      <c r="E12" s="84"/>
      <c r="F12" s="353"/>
      <c r="G12" s="353"/>
      <c r="H12" s="354"/>
      <c r="I12" s="87" t="s">
        <v>173</v>
      </c>
      <c r="J12" s="301"/>
      <c r="K12" s="295" t="str">
        <f>UPPER(IF(OR(J12="a",J12="as"),F11,IF(OR(J12="b",J12="bs"),F13,)))</f>
        <v/>
      </c>
      <c r="L12" s="359"/>
      <c r="M12" s="300"/>
      <c r="N12" s="297"/>
      <c r="O12" s="297"/>
      <c r="P12" s="297"/>
      <c r="Q12" s="118"/>
      <c r="R12" s="119"/>
      <c r="S12" s="56"/>
      <c r="U12" s="596" t="e">
        <f>#REF!</f>
        <v>#REF!</v>
      </c>
    </row>
    <row r="13" spans="1:21" s="5" customFormat="1" ht="9.6" customHeight="1">
      <c r="A13" s="302">
        <v>4</v>
      </c>
      <c r="B13" s="47" t="str">
        <f>IF($E13="","",VLOOKUP($E13,'1Q ELO (4)'!$A$7:$M$30,12))</f>
        <v/>
      </c>
      <c r="C13" s="47" t="str">
        <f>IF($E13="","",VLOOKUP($E13,'1Q ELO (4)'!$A$7:$M$30,13))</f>
        <v/>
      </c>
      <c r="D13" s="293" t="str">
        <f>IF($E13="","",VLOOKUP($E13,'1Q ELO (4)'!$A$7:$M$30,5))</f>
        <v/>
      </c>
      <c r="E13" s="48"/>
      <c r="F13" s="376" t="str">
        <f>UPPER(IF($E13="","",VLOOKUP($E13,'1Q ELO (4)'!$A$7:$M$30,2)))</f>
        <v/>
      </c>
      <c r="G13" s="376" t="str">
        <f>IF($E13="","",VLOOKUP($E13,'1Q ELO (4)'!$A$7:$M$30,3))</f>
        <v/>
      </c>
      <c r="H13" s="376"/>
      <c r="I13" s="376" t="str">
        <f>IF($E13="","",VLOOKUP($E13,'1Q ELO (4)'!$A$7:$M$30,4))</f>
        <v/>
      </c>
      <c r="J13" s="360"/>
      <c r="K13" s="300"/>
      <c r="L13" s="300"/>
      <c r="M13" s="300"/>
      <c r="N13" s="297"/>
      <c r="O13" s="297"/>
      <c r="P13" s="297"/>
      <c r="Q13" s="118"/>
      <c r="R13" s="119"/>
      <c r="S13" s="56"/>
      <c r="U13" s="596" t="e">
        <f>#REF!</f>
        <v>#REF!</v>
      </c>
    </row>
    <row r="14" spans="1:21" s="5" customFormat="1" ht="9.6" customHeight="1">
      <c r="A14" s="302"/>
      <c r="B14" s="59"/>
      <c r="C14" s="59"/>
      <c r="D14" s="70"/>
      <c r="E14" s="84"/>
      <c r="F14" s="300"/>
      <c r="G14" s="300"/>
      <c r="H14" s="377"/>
      <c r="I14" s="362"/>
      <c r="J14" s="357"/>
      <c r="K14" s="300"/>
      <c r="L14" s="300"/>
      <c r="M14" s="297"/>
      <c r="N14" s="118"/>
      <c r="O14" s="119"/>
      <c r="P14" s="56"/>
    </row>
    <row r="15" spans="1:21" s="5" customFormat="1" ht="9.6" customHeight="1">
      <c r="A15" s="309">
        <v>5</v>
      </c>
      <c r="B15" s="47" t="str">
        <f>IF($E15="","",VLOOKUP($E15,'1Q ELO (4)'!$A$7:$M$30,12))</f>
        <v/>
      </c>
      <c r="C15" s="47" t="str">
        <f>IF($E15="","",VLOOKUP($E15,'1Q ELO (4)'!$A$7:$M$30,13))</f>
        <v/>
      </c>
      <c r="D15" s="293" t="str">
        <f>IF($E15="","",VLOOKUP($E15,'1Q ELO (4)'!$A$7:$M$30,5))</f>
        <v/>
      </c>
      <c r="E15" s="48"/>
      <c r="F15" s="93" t="str">
        <f>UPPER(IF($E15="","",VLOOKUP($E15,'1Q ELO (4)'!$A$7:$M$30,2)))</f>
        <v/>
      </c>
      <c r="G15" s="93" t="str">
        <f>IF($E15="","",VLOOKUP($E15,'1Q ELO (4)'!$A$7:$M$30,3))</f>
        <v/>
      </c>
      <c r="H15" s="93"/>
      <c r="I15" s="93" t="str">
        <f>IF($E15="","",VLOOKUP($E15,'1Q ELO (4)'!$A$7:$M$30,4))</f>
        <v/>
      </c>
      <c r="J15" s="361"/>
      <c r="K15" s="300"/>
      <c r="L15" s="300"/>
      <c r="M15" s="300"/>
      <c r="N15" s="297"/>
      <c r="O15" s="300"/>
      <c r="P15" s="297"/>
      <c r="Q15" s="118"/>
      <c r="R15" s="119"/>
      <c r="S15" s="56"/>
      <c r="U15" s="596"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597" t="e">
        <f>#REF!</f>
        <v>#REF!</v>
      </c>
    </row>
    <row r="17" spans="1:19" s="5" customFormat="1" ht="9.6" customHeight="1">
      <c r="A17" s="302">
        <v>6</v>
      </c>
      <c r="B17" s="47" t="str">
        <f>IF($E17="","",VLOOKUP($E17,'1Q ELO (4)'!$A$7:$M$30,12))</f>
        <v/>
      </c>
      <c r="C17" s="47" t="str">
        <f>IF($E17="","",VLOOKUP($E17,'1Q ELO (4)'!$A$7:$M$30,13))</f>
        <v/>
      </c>
      <c r="D17" s="293" t="str">
        <f>IF($E17="","",VLOOKUP($E17,'1Q ELO (4)'!$A$7:$M$30,5))</f>
        <v/>
      </c>
      <c r="E17" s="48"/>
      <c r="F17" s="376" t="str">
        <f>UPPER(IF($E17="","",VLOOKUP($E17,'1Q ELO (4)'!$A$7:$M$30,2)))</f>
        <v/>
      </c>
      <c r="G17" s="376" t="str">
        <f>IF($E17="","",VLOOKUP($E17,'1Q ELO (4)'!$A$7:$M$30,3))</f>
        <v/>
      </c>
      <c r="H17" s="376"/>
      <c r="I17" s="376" t="str">
        <f>IF($E17="","",VLOOKUP($E17,'1Q ELO (4)'!$A$7:$M$30,4))</f>
        <v/>
      </c>
      <c r="J17" s="355"/>
      <c r="K17" s="300"/>
      <c r="L17" s="356"/>
      <c r="M17" s="300"/>
      <c r="N17" s="297"/>
      <c r="O17" s="297"/>
      <c r="P17" s="297"/>
      <c r="Q17" s="118"/>
      <c r="R17" s="119"/>
      <c r="S17" s="56"/>
    </row>
    <row r="18" spans="1:19" s="5" customFormat="1" ht="9.6" customHeight="1">
      <c r="A18" s="302"/>
      <c r="B18" s="59"/>
      <c r="C18" s="59"/>
      <c r="D18" s="70"/>
      <c r="E18" s="84"/>
      <c r="F18" s="353"/>
      <c r="G18" s="353"/>
      <c r="H18" s="354"/>
      <c r="I18" s="300"/>
      <c r="J18" s="357"/>
      <c r="K18" s="87" t="s">
        <v>173</v>
      </c>
      <c r="L18" s="73"/>
      <c r="M18" s="295" t="str">
        <f>UPPER(IF(OR(L18="a",L18="as"),K16,IF(OR(L18="b",L18="bs"),K20,)))</f>
        <v/>
      </c>
      <c r="N18" s="296"/>
      <c r="O18" s="297"/>
      <c r="P18" s="297"/>
      <c r="Q18" s="118"/>
      <c r="R18" s="119"/>
      <c r="S18" s="56"/>
    </row>
    <row r="19" spans="1:19" s="5" customFormat="1" ht="9.6" customHeight="1">
      <c r="A19" s="302">
        <v>7</v>
      </c>
      <c r="B19" s="47" t="str">
        <f>IF($E19="","",VLOOKUP($E19,'1Q ELO (4)'!$A$7:$M$30,12))</f>
        <v/>
      </c>
      <c r="C19" s="47" t="str">
        <f>IF($E19="","",VLOOKUP($E19,'1Q ELO (4)'!$A$7:$M$30,13))</f>
        <v/>
      </c>
      <c r="D19" s="293" t="str">
        <f>IF($E19="","",VLOOKUP($E19,'1Q ELO (4)'!$A$7:$M$30,5))</f>
        <v/>
      </c>
      <c r="E19" s="48"/>
      <c r="F19" s="376" t="str">
        <f>UPPER(IF($E19="","",VLOOKUP($E19,'1Q ELO (4)'!$A$7:$M$30,2)))</f>
        <v/>
      </c>
      <c r="G19" s="376" t="str">
        <f>IF($E19="","",VLOOKUP($E19,'1Q ELO (4)'!$A$7:$M$30,3))</f>
        <v/>
      </c>
      <c r="H19" s="376"/>
      <c r="I19" s="376" t="str">
        <f>IF($E19="","",VLOOKUP($E19,'1Q ELO (4)'!$A$7:$M$30,4))</f>
        <v/>
      </c>
      <c r="J19" s="351"/>
      <c r="K19" s="300"/>
      <c r="L19" s="358"/>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359"/>
      <c r="M20" s="300"/>
      <c r="N20" s="297"/>
      <c r="O20" s="297"/>
      <c r="P20" s="297"/>
      <c r="Q20" s="118"/>
      <c r="R20" s="119"/>
      <c r="S20" s="56"/>
    </row>
    <row r="21" spans="1:19" s="5" customFormat="1" ht="9.6" customHeight="1">
      <c r="A21" s="302">
        <v>8</v>
      </c>
      <c r="B21" s="47" t="str">
        <f>IF($E21="","",VLOOKUP($E21,'1Q ELO (4)'!$A$7:$M$30,12))</f>
        <v/>
      </c>
      <c r="C21" s="47" t="str">
        <f>IF($E21="","",VLOOKUP($E21,'1Q ELO (4)'!$A$7:$M$30,13))</f>
        <v/>
      </c>
      <c r="D21" s="293" t="str">
        <f>IF($E21="","",VLOOKUP($E21,'1Q ELO (4)'!$A$7:$M$30,5))</f>
        <v/>
      </c>
      <c r="E21" s="48"/>
      <c r="F21" s="376" t="str">
        <f>UPPER(IF($E21="","",VLOOKUP($E21,'1Q ELO (4)'!$A$7:$M$30,2)))</f>
        <v/>
      </c>
      <c r="G21" s="376" t="str">
        <f>IF($E21="","",VLOOKUP($E21,'1Q ELO (4)'!$A$7:$M$30,3))</f>
        <v/>
      </c>
      <c r="H21" s="376"/>
      <c r="I21" s="376" t="str">
        <f>IF($E21="","",VLOOKUP($E21,'1Q ELO (4)'!$A$7:$M$30,4))</f>
        <v/>
      </c>
      <c r="J21" s="360"/>
      <c r="K21" s="300"/>
      <c r="L21" s="300"/>
      <c r="M21" s="300"/>
      <c r="N21" s="297"/>
      <c r="O21" s="297"/>
      <c r="P21" s="297"/>
      <c r="Q21" s="118"/>
      <c r="R21" s="119"/>
      <c r="S21" s="56"/>
    </row>
    <row r="22" spans="1:19" s="5" customFormat="1" ht="9.6" customHeight="1">
      <c r="A22" s="302"/>
      <c r="B22" s="47"/>
      <c r="C22" s="598"/>
      <c r="D22" s="599"/>
      <c r="E22" s="600"/>
      <c r="F22" s="601"/>
      <c r="G22" s="601"/>
      <c r="H22" s="601"/>
      <c r="I22" s="601"/>
      <c r="J22" s="361"/>
      <c r="K22" s="300"/>
      <c r="L22" s="300"/>
      <c r="M22" s="300"/>
      <c r="N22" s="297"/>
      <c r="O22" s="297"/>
      <c r="P22" s="297"/>
      <c r="Q22" s="118"/>
      <c r="R22" s="119"/>
      <c r="S22" s="56"/>
    </row>
    <row r="23" spans="1:19" s="5" customFormat="1" ht="9.6" customHeight="1">
      <c r="A23" s="125" t="s">
        <v>112</v>
      </c>
      <c r="B23" s="126"/>
      <c r="C23" s="126"/>
      <c r="D23" s="330"/>
      <c r="E23" s="128" t="s">
        <v>140</v>
      </c>
      <c r="F23" s="129" t="s">
        <v>141</v>
      </c>
      <c r="G23" s="128"/>
      <c r="H23" s="371"/>
      <c r="I23" s="372"/>
      <c r="J23" s="128" t="s">
        <v>140</v>
      </c>
      <c r="K23" s="129" t="s">
        <v>350</v>
      </c>
      <c r="L23" s="131"/>
      <c r="M23" s="129" t="s">
        <v>351</v>
      </c>
      <c r="N23" s="132"/>
      <c r="O23" s="133" t="s">
        <v>379</v>
      </c>
      <c r="P23" s="133"/>
      <c r="Q23" s="134"/>
      <c r="R23" s="135"/>
    </row>
    <row r="24" spans="1:19" s="5" customFormat="1" ht="9.6" customHeight="1">
      <c r="A24" s="334" t="s">
        <v>145</v>
      </c>
      <c r="B24" s="335"/>
      <c r="C24" s="336"/>
      <c r="D24" s="337"/>
      <c r="E24" s="139">
        <v>1</v>
      </c>
      <c r="F24" s="140" t="str">
        <f>IF(E24&gt;$R$31,,UPPER(VLOOKUP(E24,'1Q ELO (4)'!$A$7:$O$134,2)))</f>
        <v/>
      </c>
      <c r="G24" s="373"/>
      <c r="H24" s="140"/>
      <c r="I24" s="339"/>
      <c r="J24" s="340" t="s">
        <v>146</v>
      </c>
      <c r="K24" s="137"/>
      <c r="L24" s="144"/>
      <c r="M24" s="137"/>
      <c r="N24" s="145"/>
      <c r="O24" s="146" t="s">
        <v>147</v>
      </c>
      <c r="P24" s="147"/>
      <c r="Q24" s="147"/>
      <c r="R24" s="148"/>
    </row>
    <row r="25" spans="1:19" s="5" customFormat="1" ht="9.6" customHeight="1">
      <c r="A25" s="149" t="s">
        <v>380</v>
      </c>
      <c r="B25" s="150"/>
      <c r="C25" s="341"/>
      <c r="D25" s="151"/>
      <c r="E25" s="139">
        <v>2</v>
      </c>
      <c r="F25" s="140" t="str">
        <f>IF(E25&gt;$R$31,,UPPER(VLOOKUP(E25,'1Q ELO (4)'!$A$7:$O$134,2)))</f>
        <v/>
      </c>
      <c r="G25" s="373"/>
      <c r="H25" s="140"/>
      <c r="I25" s="339"/>
      <c r="J25" s="340" t="s">
        <v>149</v>
      </c>
      <c r="K25" s="137"/>
      <c r="L25" s="144"/>
      <c r="M25" s="137"/>
      <c r="N25" s="145"/>
      <c r="O25" s="342"/>
      <c r="P25" s="152"/>
      <c r="Q25" s="150"/>
      <c r="R25" s="153"/>
    </row>
    <row r="26" spans="1:19" s="5" customFormat="1" ht="9.6" customHeight="1">
      <c r="A26" s="154"/>
      <c r="B26" s="155"/>
      <c r="C26" s="343"/>
      <c r="D26" s="156"/>
      <c r="E26" s="139"/>
      <c r="F26" s="140"/>
      <c r="G26" s="373"/>
      <c r="H26" s="140"/>
      <c r="I26" s="339"/>
      <c r="J26" s="340" t="s">
        <v>150</v>
      </c>
      <c r="K26" s="137"/>
      <c r="L26" s="144"/>
      <c r="M26" s="137"/>
      <c r="N26" s="145"/>
      <c r="O26" s="146" t="s">
        <v>151</v>
      </c>
      <c r="P26" s="147"/>
      <c r="Q26" s="147"/>
      <c r="R26" s="148"/>
    </row>
    <row r="27" spans="1:19" s="5" customFormat="1" ht="9.6" customHeight="1">
      <c r="A27" s="157"/>
      <c r="B27" s="158"/>
      <c r="C27" s="158"/>
      <c r="D27" s="159"/>
      <c r="E27" s="139"/>
      <c r="F27" s="140"/>
      <c r="G27" s="373"/>
      <c r="H27" s="140"/>
      <c r="I27" s="339"/>
      <c r="J27" s="340" t="s">
        <v>152</v>
      </c>
      <c r="K27" s="137"/>
      <c r="L27" s="144"/>
      <c r="M27" s="137"/>
      <c r="N27" s="145"/>
      <c r="O27" s="137"/>
      <c r="P27" s="144"/>
      <c r="Q27" s="137"/>
      <c r="R27" s="145"/>
    </row>
    <row r="28" spans="1:19" s="5" customFormat="1" ht="9.6" customHeight="1">
      <c r="A28" s="160"/>
      <c r="B28" s="161"/>
      <c r="C28" s="161"/>
      <c r="D28" s="344"/>
      <c r="E28" s="139"/>
      <c r="F28" s="140"/>
      <c r="G28" s="373"/>
      <c r="H28" s="140"/>
      <c r="I28" s="339"/>
      <c r="J28" s="340" t="s">
        <v>153</v>
      </c>
      <c r="K28" s="137"/>
      <c r="L28" s="144"/>
      <c r="M28" s="137"/>
      <c r="N28" s="145"/>
      <c r="O28" s="150"/>
      <c r="P28" s="152"/>
      <c r="Q28" s="150"/>
      <c r="R28" s="153"/>
    </row>
    <row r="29" spans="1:19" s="5" customFormat="1" ht="9.6" customHeight="1">
      <c r="A29" s="163"/>
      <c r="B29" s="164"/>
      <c r="C29" s="158"/>
      <c r="D29" s="159"/>
      <c r="E29" s="139"/>
      <c r="F29" s="140"/>
      <c r="G29" s="373"/>
      <c r="H29" s="140"/>
      <c r="I29" s="339"/>
      <c r="J29" s="340" t="s">
        <v>154</v>
      </c>
      <c r="K29" s="137"/>
      <c r="L29" s="144"/>
      <c r="M29" s="137"/>
      <c r="N29" s="145"/>
      <c r="O29" s="146" t="s">
        <v>155</v>
      </c>
      <c r="P29" s="147"/>
      <c r="Q29" s="147"/>
      <c r="R29" s="148"/>
    </row>
    <row r="30" spans="1:19" s="5" customFormat="1" ht="9.6" customHeight="1">
      <c r="A30" s="163"/>
      <c r="B30" s="164"/>
      <c r="C30" s="36"/>
      <c r="D30" s="165"/>
      <c r="E30" s="139"/>
      <c r="F30" s="140"/>
      <c r="G30" s="373"/>
      <c r="H30" s="140"/>
      <c r="I30" s="339"/>
      <c r="J30" s="340" t="s">
        <v>156</v>
      </c>
      <c r="K30" s="137"/>
      <c r="L30" s="144"/>
      <c r="M30" s="137"/>
      <c r="N30" s="145"/>
      <c r="O30" s="137"/>
      <c r="P30" s="144"/>
      <c r="Q30" s="137"/>
      <c r="R30" s="145"/>
    </row>
    <row r="31" spans="1:19" s="5" customFormat="1" ht="9.6" customHeight="1">
      <c r="A31" s="166"/>
      <c r="B31" s="167"/>
      <c r="C31" s="200"/>
      <c r="D31" s="168"/>
      <c r="E31" s="169"/>
      <c r="F31" s="171"/>
      <c r="G31" s="374"/>
      <c r="H31" s="171"/>
      <c r="I31" s="346"/>
      <c r="J31" s="347" t="s">
        <v>157</v>
      </c>
      <c r="K31" s="150"/>
      <c r="L31" s="152"/>
      <c r="M31" s="150"/>
      <c r="N31" s="153"/>
      <c r="O31" s="150">
        <f>R4</f>
        <v>0</v>
      </c>
      <c r="P31" s="152"/>
      <c r="Q31" s="150"/>
      <c r="R31" s="348">
        <f>MIN(6,'1Q ELO (4)'!O5)</f>
        <v>6</v>
      </c>
    </row>
    <row r="32" spans="1:19" s="5" customFormat="1" ht="9.6" customHeight="1"/>
    <row r="33" s="5" customFormat="1" ht="9.6" customHeight="1"/>
    <row r="34" s="5" customFormat="1" ht="9.6" customHeight="1"/>
    <row r="35" s="5" customFormat="1" ht="9.6" customHeight="1"/>
    <row r="36" s="5" customFormat="1" ht="9.6" customHeight="1"/>
    <row r="37" s="5" customFormat="1" ht="9.6" customHeight="1"/>
    <row r="38" s="5" customFormat="1" ht="9.6" customHeight="1"/>
    <row r="39" s="5" customFormat="1" ht="9.6" customHeight="1"/>
    <row r="40" s="5" customFormat="1" ht="9.6" customHeight="1"/>
    <row r="41" s="5" customFormat="1" ht="9.6" customHeight="1"/>
    <row r="42" s="5" customFormat="1" ht="9.6" customHeight="1"/>
    <row r="43" s="5" customFormat="1" ht="9.6" customHeight="1"/>
    <row r="44" s="5" customFormat="1" ht="9.6" customHeight="1"/>
    <row r="45" s="5" customFormat="1" ht="9.6" customHeight="1"/>
    <row r="46" s="5" customFormat="1" ht="9.6" customHeight="1"/>
    <row r="47" s="5" customFormat="1" ht="9.6" customHeight="1"/>
    <row r="48" s="5" customFormat="1" ht="9.6" customHeight="1"/>
    <row r="49" s="5" customFormat="1" ht="9.6" customHeight="1"/>
    <row r="50" s="5" customFormat="1" ht="9.6" customHeight="1"/>
    <row r="51" s="5" customFormat="1" ht="9.6" customHeight="1"/>
    <row r="52" s="5" customFormat="1" ht="9.6" customHeight="1"/>
    <row r="53" s="5" customFormat="1" ht="9.6" customHeight="1"/>
    <row r="54" s="5" customFormat="1" ht="9.6" customHeight="1"/>
    <row r="55" s="5" customFormat="1" ht="9.6" customHeight="1"/>
    <row r="56" s="5" customFormat="1" ht="9.6" customHeight="1"/>
    <row r="57" s="5" customFormat="1" ht="9.6" customHeight="1"/>
    <row r="58" s="5" customFormat="1" ht="9.6" customHeight="1"/>
    <row r="59" s="5" customFormat="1" ht="9.6" customHeight="1"/>
    <row r="60" s="5" customFormat="1" ht="9.6" customHeight="1"/>
    <row r="61" s="5" customFormat="1" ht="9.6" customHeight="1"/>
    <row r="62" s="5" customFormat="1" ht="9.6" customHeight="1"/>
    <row r="63" s="5" customFormat="1" ht="9.6" customHeight="1"/>
    <row r="64" s="5" customFormat="1" ht="9.6" customHeight="1"/>
    <row r="65" spans="1:18" s="5" customFormat="1" ht="9.6" customHeight="1"/>
    <row r="66" spans="1:18" s="5" customFormat="1" ht="9.6" customHeight="1"/>
    <row r="67" spans="1:18" s="5" customFormat="1" ht="9.6" customHeight="1"/>
    <row r="68" spans="1:18" s="5" customFormat="1" ht="9.6" customHeight="1"/>
    <row r="69" spans="1:18" s="5" customFormat="1" ht="9.6" customHeight="1">
      <c r="A69"/>
      <c r="B69"/>
      <c r="C69"/>
      <c r="D69"/>
      <c r="E69"/>
      <c r="F69"/>
      <c r="G69"/>
      <c r="H69"/>
      <c r="I69"/>
      <c r="J69" s="7"/>
      <c r="K69"/>
      <c r="L69" s="7"/>
      <c r="M69"/>
      <c r="N69" s="8"/>
      <c r="O69"/>
      <c r="P69" s="7"/>
      <c r="Q69"/>
      <c r="R69" s="8"/>
    </row>
    <row r="70" spans="1:18" s="5" customFormat="1" ht="9.6" customHeight="1">
      <c r="A70"/>
      <c r="B70"/>
      <c r="C70"/>
      <c r="D70"/>
      <c r="E70"/>
      <c r="F70"/>
      <c r="G70"/>
      <c r="H70"/>
      <c r="I70"/>
      <c r="J70" s="7"/>
      <c r="K70"/>
      <c r="L70" s="7"/>
      <c r="M70"/>
      <c r="N70" s="8"/>
      <c r="O70"/>
      <c r="P70" s="7"/>
      <c r="Q70"/>
      <c r="R70" s="8"/>
    </row>
    <row r="71" spans="1:18" s="5" customFormat="1" ht="6.75" customHeight="1">
      <c r="A71"/>
      <c r="B71"/>
      <c r="C71"/>
      <c r="D71"/>
      <c r="E71"/>
      <c r="F71"/>
      <c r="G71"/>
      <c r="H71"/>
      <c r="I71"/>
      <c r="J71" s="7"/>
      <c r="K71"/>
      <c r="L71" s="7"/>
      <c r="M71"/>
      <c r="N71" s="8"/>
      <c r="O71"/>
      <c r="P71" s="7"/>
      <c r="Q71"/>
      <c r="R71" s="8"/>
    </row>
    <row r="72" spans="1:18" s="6" customFormat="1" ht="10.5" customHeight="1">
      <c r="A72"/>
      <c r="B72"/>
      <c r="C72"/>
      <c r="D72"/>
      <c r="E72"/>
      <c r="F72"/>
      <c r="G72"/>
      <c r="H72"/>
      <c r="I72"/>
      <c r="J72" s="7"/>
      <c r="K72"/>
      <c r="L72" s="7"/>
      <c r="M72"/>
      <c r="N72" s="8"/>
      <c r="O72"/>
      <c r="P72" s="7"/>
      <c r="Q72"/>
      <c r="R72" s="8"/>
    </row>
    <row r="73" spans="1:18" s="6" customFormat="1" ht="9" customHeight="1">
      <c r="A73"/>
      <c r="B73"/>
      <c r="C73"/>
      <c r="D73"/>
      <c r="E73"/>
      <c r="F73"/>
      <c r="G73"/>
      <c r="H73"/>
      <c r="I73"/>
      <c r="J73" s="7"/>
      <c r="K73"/>
      <c r="L73" s="7"/>
      <c r="M73"/>
      <c r="N73" s="8"/>
      <c r="O73"/>
      <c r="P73" s="7"/>
      <c r="Q73"/>
      <c r="R73" s="8"/>
    </row>
    <row r="74" spans="1:18" s="6" customFormat="1" ht="9" customHeight="1">
      <c r="A74"/>
      <c r="B74"/>
      <c r="C74"/>
      <c r="D74"/>
      <c r="E74"/>
      <c r="F74"/>
      <c r="G74"/>
      <c r="H74"/>
      <c r="I74"/>
      <c r="J74" s="7"/>
      <c r="K74"/>
      <c r="L74" s="7"/>
      <c r="M74"/>
      <c r="N74" s="8"/>
      <c r="O74"/>
      <c r="P74" s="7"/>
      <c r="Q74"/>
      <c r="R74" s="8"/>
    </row>
    <row r="75" spans="1:18" s="6" customFormat="1" ht="9" customHeight="1">
      <c r="A75"/>
      <c r="B75"/>
      <c r="C75"/>
      <c r="D75"/>
      <c r="E75"/>
      <c r="F75"/>
      <c r="G75"/>
      <c r="H75"/>
      <c r="I75"/>
      <c r="J75" s="7"/>
      <c r="K75"/>
      <c r="L75" s="7"/>
      <c r="M75"/>
      <c r="N75" s="8"/>
      <c r="O75"/>
      <c r="P75" s="7"/>
      <c r="Q75"/>
      <c r="R75" s="8"/>
    </row>
    <row r="76" spans="1:18" s="6" customFormat="1" ht="9" customHeight="1">
      <c r="A76"/>
      <c r="B76"/>
      <c r="C76"/>
      <c r="D76"/>
      <c r="E76"/>
      <c r="F76"/>
      <c r="G76"/>
      <c r="H76"/>
      <c r="I76"/>
      <c r="J76" s="7"/>
      <c r="K76"/>
      <c r="L76" s="7"/>
      <c r="M76"/>
      <c r="N76" s="8"/>
      <c r="O76"/>
      <c r="P76" s="7"/>
      <c r="Q76"/>
      <c r="R76" s="8"/>
    </row>
    <row r="77" spans="1:18" s="6" customFormat="1" ht="9" customHeight="1">
      <c r="A77"/>
      <c r="B77"/>
      <c r="C77"/>
      <c r="D77"/>
      <c r="E77"/>
      <c r="F77"/>
      <c r="G77"/>
      <c r="H77"/>
      <c r="I77"/>
      <c r="J77" s="7"/>
      <c r="K77"/>
      <c r="L77" s="7"/>
      <c r="M77"/>
      <c r="N77" s="8"/>
      <c r="O77"/>
      <c r="P77" s="7"/>
      <c r="Q77"/>
      <c r="R77" s="8"/>
    </row>
    <row r="78" spans="1:18" s="6" customFormat="1" ht="9" customHeight="1">
      <c r="A78"/>
      <c r="B78"/>
      <c r="C78"/>
      <c r="D78"/>
      <c r="E78"/>
      <c r="F78"/>
      <c r="G78"/>
      <c r="H78"/>
      <c r="I78"/>
      <c r="J78" s="7"/>
      <c r="K78"/>
      <c r="L78" s="7"/>
      <c r="M78"/>
      <c r="N78" s="8"/>
      <c r="O78"/>
      <c r="P78" s="7"/>
      <c r="Q78"/>
      <c r="R78" s="8"/>
    </row>
    <row r="79" spans="1:18" s="6" customFormat="1" ht="9" customHeight="1">
      <c r="A79"/>
      <c r="B79"/>
      <c r="C79"/>
      <c r="D79"/>
      <c r="E79"/>
      <c r="F79"/>
      <c r="G79"/>
      <c r="H79"/>
      <c r="I79"/>
      <c r="J79" s="7"/>
      <c r="K79"/>
      <c r="L79" s="7"/>
      <c r="M79"/>
      <c r="N79" s="8"/>
      <c r="O79"/>
      <c r="P79" s="7"/>
      <c r="Q79"/>
      <c r="R79" s="8"/>
    </row>
    <row r="80" spans="1:18" s="6" customFormat="1" ht="9" customHeight="1">
      <c r="A80"/>
      <c r="B80"/>
      <c r="C80"/>
      <c r="D80"/>
      <c r="E80"/>
      <c r="F80"/>
      <c r="G80"/>
      <c r="H80"/>
      <c r="I80"/>
      <c r="J80" s="7"/>
      <c r="K80"/>
      <c r="L80" s="7"/>
      <c r="M80"/>
      <c r="N80" s="8"/>
      <c r="O80"/>
      <c r="P80" s="7"/>
      <c r="Q80"/>
      <c r="R80" s="8"/>
    </row>
  </sheetData>
  <mergeCells count="1">
    <mergeCell ref="A4:C4"/>
  </mergeCells>
  <conditionalFormatting sqref="B22">
    <cfRule type="cellIs" dxfId="107" priority="3" stopIfTrue="1" operator="equal">
      <formula>"QA"</formula>
    </cfRule>
    <cfRule type="cellIs" dxfId="106" priority="4" stopIfTrue="1" operator="equal">
      <formula>"DA"</formula>
    </cfRule>
  </conditionalFormatting>
  <dataValidations count="1">
    <dataValidation type="list" allowBlank="1" showInputMessage="1" sqref="I8 K10 I12 I16 K18 I20" xr:uid="{00000000-0002-0000-3E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8369" r:id="rId3" name="Button 1">
              <controlPr defaultSize="0" print="0" autoPict="0" macro="[0]!Jun_Show_CU">
                <anchor moveWithCells="1" sizeWithCells="1">
                  <from>
                    <xdr:col>12</xdr:col>
                    <xdr:colOff>426720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98370"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47">
    <tabColor indexed="19"/>
    <pageSetUpPr fitToPage="1"/>
  </sheetPr>
  <dimension ref="A1:U79"/>
  <sheetViews>
    <sheetView showGridLines="0" showZeros="0" workbookViewId="0">
      <selection activeCell="D27" sqref="D27"/>
    </sheetView>
  </sheetViews>
  <sheetFormatPr defaultColWidth="9" defaultRowHeight="13.2"/>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09" t="s">
        <v>376</v>
      </c>
      <c r="L1" s="269"/>
      <c r="M1" s="207"/>
      <c r="N1" s="267"/>
      <c r="O1" s="267" t="s">
        <v>234</v>
      </c>
      <c r="P1" s="267"/>
      <c r="Q1" s="265"/>
      <c r="R1" s="267"/>
    </row>
    <row r="2" spans="1:21">
      <c r="A2" s="17" t="s">
        <v>99</v>
      </c>
      <c r="B2" s="17"/>
      <c r="C2" s="17"/>
      <c r="D2" s="19"/>
      <c r="E2" s="19">
        <f>Altalanos!$D$8</f>
        <v>0</v>
      </c>
      <c r="F2" s="17"/>
      <c r="G2" s="20"/>
      <c r="H2" s="272"/>
      <c r="I2" s="272"/>
      <c r="J2" s="273"/>
      <c r="K2" s="209" t="s">
        <v>381</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382</v>
      </c>
      <c r="F5" s="279" t="s">
        <v>167</v>
      </c>
      <c r="G5" s="279" t="s">
        <v>114</v>
      </c>
      <c r="H5" s="279"/>
      <c r="I5" s="279" t="s">
        <v>115</v>
      </c>
      <c r="J5" s="279"/>
      <c r="K5" s="196" t="s">
        <v>378</v>
      </c>
      <c r="L5" s="280"/>
      <c r="M5" s="196"/>
      <c r="N5" s="280"/>
      <c r="O5" s="196"/>
      <c r="P5" s="280"/>
      <c r="Q5" s="196"/>
      <c r="R5" s="281"/>
    </row>
    <row r="6" spans="1:21" s="4" customFormat="1" ht="12"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(4)'!$A$7:$M$32,12))</f>
        <v/>
      </c>
      <c r="C7" s="47" t="str">
        <f>IF($E7="","",VLOOKUP($E7,'1Q ELO (4)'!$A$7:$M$30,13))</f>
        <v/>
      </c>
      <c r="D7" s="293" t="str">
        <f>IF($E7="","",VLOOKUP($E7,'1Q ELO (4)'!$A$7:$M$30,5))</f>
        <v/>
      </c>
      <c r="E7" s="48"/>
      <c r="F7" s="50" t="str">
        <f>UPPER(IF($E7="","",VLOOKUP($E7,'1Q ELO (4)'!$A$7:$M$38,2)))</f>
        <v/>
      </c>
      <c r="G7" s="50" t="str">
        <f>IF($E7="","",VLOOKUP($E7,'1Q ELO (4)'!$A$7:$M$38,3))</f>
        <v/>
      </c>
      <c r="H7" s="50"/>
      <c r="I7" s="50" t="str">
        <f>IF($E7="","",VLOOKUP($E7,'1Q ELO (4)'!$A$7:$M$38,4))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(4)'!$A$7:$M$32,12))</f>
        <v/>
      </c>
      <c r="C9" s="47" t="str">
        <f>IF($E9="","",VLOOKUP($E9,'1Q ELO (4)'!$A$7:$M$30,13))</f>
        <v/>
      </c>
      <c r="D9" s="293" t="str">
        <f>IF($E9="","",VLOOKUP($E9,'1Q ELO (4)'!$A$7:$M$30,5))</f>
        <v/>
      </c>
      <c r="E9" s="594"/>
      <c r="F9" s="376" t="str">
        <f>UPPER(IF($E9="","",VLOOKUP($E9,'1Q ELO (4)'!$A$7:$M$38,2)))</f>
        <v/>
      </c>
      <c r="G9" s="376" t="str">
        <f>IF($E9="","",VLOOKUP($E9,'1Q ELO (4)'!$A$7:$M$38,3))</f>
        <v/>
      </c>
      <c r="H9" s="376"/>
      <c r="I9" s="376" t="str">
        <f>IF($E9="","",VLOOKUP($E9,'1Q ELO (4)'!$A$7:$M$38,4))</f>
        <v/>
      </c>
      <c r="J9" s="355"/>
      <c r="K9" s="300"/>
      <c r="L9" s="68"/>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c r="L10" s="314"/>
      <c r="M10" s="300"/>
      <c r="N10" s="297"/>
      <c r="O10" s="297"/>
      <c r="P10" s="297"/>
      <c r="Q10" s="118"/>
      <c r="R10" s="119"/>
      <c r="S10" s="56"/>
      <c r="U10" s="63" t="e">
        <f>#REF!</f>
        <v>#REF!</v>
      </c>
    </row>
    <row r="11" spans="1:21" s="5" customFormat="1" ht="9.6" customHeight="1">
      <c r="A11" s="309">
        <v>3</v>
      </c>
      <c r="B11" s="47" t="str">
        <f>IF($E11="","",VLOOKUP($E11,'1Q ELO (4)'!$A$7:$M$32,12))</f>
        <v/>
      </c>
      <c r="C11" s="47" t="str">
        <f>IF($E11="","",VLOOKUP($E11,'1Q ELO (4)'!$A$7:$M$30,13))</f>
        <v/>
      </c>
      <c r="D11" s="293" t="str">
        <f>IF($E11="","",VLOOKUP($E11,'1Q ELO (4)'!$A$7:$M$30,5))</f>
        <v/>
      </c>
      <c r="E11" s="48"/>
      <c r="F11" s="93" t="str">
        <f>UPPER(IF($E11="","",VLOOKUP($E11,'1Q ELO (4)'!$A$7:$M$38,2)))</f>
        <v/>
      </c>
      <c r="G11" s="93" t="str">
        <f>IF($E11="","",VLOOKUP($E11,'1Q ELO (4)'!$A$7:$M$38,3))</f>
        <v/>
      </c>
      <c r="H11" s="93"/>
      <c r="I11" s="93" t="str">
        <f>IF($E11="","",VLOOKUP($E11,'1Q ELO (4)'!$A$7:$M$38,4))</f>
        <v/>
      </c>
      <c r="J11" s="351"/>
      <c r="K11" s="300"/>
      <c r="L11" s="300"/>
      <c r="M11" s="300"/>
      <c r="N11" s="297"/>
      <c r="O11" s="297"/>
      <c r="P11" s="297"/>
      <c r="Q11" s="118"/>
      <c r="R11" s="119"/>
      <c r="S11" s="56"/>
      <c r="U11" s="63" t="e">
        <f>#REF!</f>
        <v>#REF!</v>
      </c>
    </row>
    <row r="12" spans="1:21" s="5" customFormat="1" ht="9.6" customHeight="1">
      <c r="A12" s="302"/>
      <c r="B12" s="59"/>
      <c r="C12" s="59"/>
      <c r="D12" s="70"/>
      <c r="E12" s="84"/>
      <c r="F12" s="353"/>
      <c r="G12" s="353"/>
      <c r="H12" s="354"/>
      <c r="I12" s="87" t="s">
        <v>173</v>
      </c>
      <c r="J12" s="301"/>
      <c r="K12" s="295" t="str">
        <f>UPPER(IF(OR(J12="a",J12="as"),F11,IF(OR(J12="b",J12="bs"),F13,)))</f>
        <v/>
      </c>
      <c r="L12" s="295"/>
      <c r="M12" s="300"/>
      <c r="N12" s="297"/>
      <c r="O12" s="297"/>
      <c r="P12" s="297"/>
      <c r="Q12" s="118"/>
      <c r="R12" s="119"/>
      <c r="S12" s="56"/>
      <c r="U12" s="63" t="e">
        <f>#REF!</f>
        <v>#REF!</v>
      </c>
    </row>
    <row r="13" spans="1:21" s="5" customFormat="1" ht="9.6" customHeight="1">
      <c r="A13" s="302">
        <v>4</v>
      </c>
      <c r="B13" s="47" t="str">
        <f>IF($E13="","",VLOOKUP($E13,'1Q ELO (4)'!$A$7:$M$32,12))</f>
        <v/>
      </c>
      <c r="C13" s="47" t="str">
        <f>IF($E13="","",VLOOKUP($E13,'1Q ELO (4)'!$A$7:$M$30,13))</f>
        <v/>
      </c>
      <c r="D13" s="293" t="str">
        <f>IF($E13="","",VLOOKUP($E13,'1Q ELO (4)'!$A$7:$M$30,5))</f>
        <v/>
      </c>
      <c r="E13" s="48"/>
      <c r="F13" s="376" t="str">
        <f>UPPER(IF($E13="","",VLOOKUP($E13,'1Q ELO (4)'!$A$7:$M$38,2)))</f>
        <v/>
      </c>
      <c r="G13" s="376" t="str">
        <f>IF($E13="","",VLOOKUP($E13,'1Q ELO (4)'!$A$7:$M$38,3))</f>
        <v/>
      </c>
      <c r="H13" s="376"/>
      <c r="I13" s="376" t="str">
        <f>IF($E13="","",VLOOKUP($E13,'1Q ELO (4)'!$A$7:$M$38,4))</f>
        <v/>
      </c>
      <c r="J13" s="360"/>
      <c r="K13" s="300"/>
      <c r="L13" s="300"/>
      <c r="M13" s="300"/>
      <c r="N13" s="297"/>
      <c r="O13" s="297"/>
      <c r="P13" s="297"/>
      <c r="Q13" s="118"/>
      <c r="R13" s="119"/>
      <c r="S13" s="56"/>
      <c r="U13" s="63" t="e">
        <f>#REF!</f>
        <v>#REF!</v>
      </c>
    </row>
    <row r="14" spans="1:21" s="5" customFormat="1" ht="9.6" customHeight="1">
      <c r="A14" s="302"/>
      <c r="B14" s="59"/>
      <c r="C14" s="59"/>
      <c r="D14" s="70"/>
      <c r="E14" s="84"/>
      <c r="F14" s="300"/>
      <c r="G14" s="300"/>
      <c r="H14" s="377"/>
      <c r="I14" s="362"/>
      <c r="J14" s="357"/>
      <c r="K14" s="300"/>
      <c r="L14" s="300"/>
      <c r="M14" s="87"/>
      <c r="N14" s="314"/>
      <c r="O14" s="300"/>
      <c r="P14" s="297"/>
      <c r="Q14" s="118"/>
      <c r="R14" s="119"/>
      <c r="S14" s="56"/>
      <c r="U14" s="63" t="e">
        <f>#REF!</f>
        <v>#REF!</v>
      </c>
    </row>
    <row r="15" spans="1:21" s="5" customFormat="1" ht="9.6" customHeight="1">
      <c r="A15" s="309">
        <v>5</v>
      </c>
      <c r="B15" s="47" t="str">
        <f>IF($E15="","",VLOOKUP($E15,'1Q ELO (4)'!$A$7:$M$32,12))</f>
        <v/>
      </c>
      <c r="C15" s="47" t="str">
        <f>IF($E15="","",VLOOKUP($E15,'1Q ELO (4)'!$A$7:$M$30,13))</f>
        <v/>
      </c>
      <c r="D15" s="293" t="str">
        <f>IF($E15="","",VLOOKUP($E15,'1Q ELO (4)'!$A$7:$M$30,5))</f>
        <v/>
      </c>
      <c r="E15" s="48"/>
      <c r="F15" s="93" t="str">
        <f>UPPER(IF($E15="","",VLOOKUP($E15,'1Q ELO (4)'!$A$7:$M$38,2)))</f>
        <v/>
      </c>
      <c r="G15" s="93" t="str">
        <f>IF($E15="","",VLOOKUP($E15,'1Q ELO (4)'!$A$7:$M$38,3))</f>
        <v/>
      </c>
      <c r="H15" s="93"/>
      <c r="I15" s="93" t="str">
        <f>IF($E15="","",VLOOKUP($E15,'1Q ELO (4)'!$A$7:$M$38,4))</f>
        <v/>
      </c>
      <c r="J15" s="593"/>
      <c r="K15" s="300"/>
      <c r="L15" s="300"/>
      <c r="M15" s="300"/>
      <c r="N15" s="297"/>
      <c r="O15" s="300"/>
      <c r="P15" s="297"/>
      <c r="Q15" s="118"/>
      <c r="R15" s="119"/>
      <c r="S15" s="56"/>
      <c r="U15" s="63"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(4)'!$A$7:$M$32,12))</f>
        <v/>
      </c>
      <c r="C17" s="47" t="str">
        <f>IF($E17="","",VLOOKUP($E17,'1Q ELO (4)'!$A$7:$M$30,13))</f>
        <v/>
      </c>
      <c r="D17" s="293" t="str">
        <f>IF($E17="","",VLOOKUP($E17,'1Q ELO (4)'!$A$7:$M$30,5))</f>
        <v/>
      </c>
      <c r="E17" s="48"/>
      <c r="F17" s="376" t="str">
        <f>UPPER(IF($E17="","",VLOOKUP($E17,'1Q ELO (4)'!$A$7:$M$38,2)))</f>
        <v/>
      </c>
      <c r="G17" s="376" t="str">
        <f>IF($E17="","",VLOOKUP($E17,'1Q ELO (4)'!$A$7:$M$38,3))</f>
        <v/>
      </c>
      <c r="H17" s="376"/>
      <c r="I17" s="376" t="str">
        <f>IF($E17="","",VLOOKUP($E17,'1Q ELO (4)'!$A$7:$M$38,4))</f>
        <v/>
      </c>
      <c r="J17" s="355"/>
      <c r="K17" s="300"/>
      <c r="L17" s="68"/>
      <c r="M17" s="300"/>
      <c r="N17" s="297"/>
      <c r="O17" s="297"/>
      <c r="P17" s="297"/>
      <c r="Q17" s="118"/>
      <c r="R17" s="119"/>
      <c r="S17" s="56"/>
    </row>
    <row r="18" spans="1:19" s="5" customFormat="1" ht="9.6" customHeight="1">
      <c r="A18" s="302"/>
      <c r="B18" s="59"/>
      <c r="C18" s="59"/>
      <c r="D18" s="70"/>
      <c r="E18" s="84"/>
      <c r="F18" s="353"/>
      <c r="G18" s="353"/>
      <c r="H18" s="354"/>
      <c r="I18" s="300"/>
      <c r="J18" s="357"/>
      <c r="K18" s="87"/>
      <c r="L18" s="314"/>
      <c r="M18" s="300"/>
      <c r="N18" s="297"/>
      <c r="O18" s="297"/>
      <c r="P18" s="297"/>
      <c r="Q18" s="118"/>
      <c r="R18" s="119"/>
      <c r="S18" s="56"/>
    </row>
    <row r="19" spans="1:19" s="5" customFormat="1" ht="9.6" customHeight="1">
      <c r="A19" s="309">
        <v>7</v>
      </c>
      <c r="B19" s="47" t="str">
        <f>IF($E19="","",VLOOKUP($E19,'1Q ELO (4)'!$A$7:$M$32,12))</f>
        <v/>
      </c>
      <c r="C19" s="47" t="str">
        <f>IF($E19="","",VLOOKUP($E19,'1Q ELO (4)'!$A$7:$M$30,13))</f>
        <v/>
      </c>
      <c r="D19" s="293" t="str">
        <f>IF($E19="","",VLOOKUP($E19,'1Q ELO (4)'!$A$7:$M$30,5))</f>
        <v/>
      </c>
      <c r="E19" s="48"/>
      <c r="F19" s="93" t="str">
        <f>UPPER(IF($E19="","",VLOOKUP($E19,'1Q ELO (4)'!$A$7:$M$38,2)))</f>
        <v/>
      </c>
      <c r="G19" s="93" t="str">
        <f>IF($E19="","",VLOOKUP($E19,'1Q ELO (4)'!$A$7:$M$38,3))</f>
        <v/>
      </c>
      <c r="H19" s="93"/>
      <c r="I19" s="93" t="str">
        <f>IF($E19="","",VLOOKUP($E19,'1Q ELO (4)'!$A$7:$M$38,4))</f>
        <v/>
      </c>
      <c r="J19" s="351"/>
      <c r="K19" s="300"/>
      <c r="L19" s="300"/>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295"/>
      <c r="M20" s="300"/>
      <c r="N20" s="297"/>
      <c r="O20" s="297"/>
      <c r="P20" s="297"/>
      <c r="Q20" s="118"/>
      <c r="R20" s="119"/>
      <c r="S20" s="56"/>
    </row>
    <row r="21" spans="1:19" s="5" customFormat="1" ht="9.6" customHeight="1">
      <c r="A21" s="298">
        <v>8</v>
      </c>
      <c r="B21" s="47" t="str">
        <f>IF($E21="","",VLOOKUP($E21,'1Q ELO (4)'!$A$7:$M$32,12))</f>
        <v/>
      </c>
      <c r="C21" s="47" t="str">
        <f>IF($E21="","",VLOOKUP($E21,'1Q ELO (4)'!$A$7:$M$30,13))</f>
        <v/>
      </c>
      <c r="D21" s="293" t="str">
        <f>IF($E21="","",VLOOKUP($E21,'1Q ELO (4)'!$A$7:$M$30,5))</f>
        <v/>
      </c>
      <c r="E21" s="48"/>
      <c r="F21" s="77" t="str">
        <f>UPPER(IF($E21="","",VLOOKUP($E21,'1Q ELO (4)'!$A$7:$M$38,2)))</f>
        <v/>
      </c>
      <c r="G21" s="77" t="str">
        <f>IF($E21="","",VLOOKUP($E21,'1Q ELO (4)'!$A$7:$M$38,3))</f>
        <v/>
      </c>
      <c r="H21" s="77"/>
      <c r="I21" s="77" t="str">
        <f>IF($E21="","",VLOOKUP($E21,'1Q ELO (4)'!$A$7:$M$38,4))</f>
        <v/>
      </c>
      <c r="J21" s="360"/>
      <c r="K21" s="300"/>
      <c r="L21" s="300"/>
      <c r="M21" s="300"/>
      <c r="N21" s="297"/>
      <c r="O21" s="297"/>
      <c r="P21" s="297"/>
      <c r="Q21" s="118"/>
      <c r="R21" s="119"/>
      <c r="S21" s="56"/>
    </row>
    <row r="22" spans="1:19" s="5" customFormat="1" ht="9.6" customHeight="1">
      <c r="A22" s="302"/>
      <c r="B22" s="59"/>
      <c r="C22" s="59"/>
      <c r="D22" s="70"/>
      <c r="E22" s="64"/>
      <c r="F22" s="362"/>
      <c r="G22" s="362"/>
      <c r="H22" s="363"/>
      <c r="I22" s="362"/>
      <c r="J22" s="357"/>
      <c r="K22" s="300"/>
      <c r="L22" s="300"/>
      <c r="M22" s="300"/>
      <c r="N22" s="297"/>
      <c r="O22" s="297"/>
      <c r="P22" s="297"/>
      <c r="Q22" s="118"/>
      <c r="R22" s="119"/>
      <c r="S22" s="56"/>
    </row>
    <row r="23" spans="1:19" s="5" customFormat="1" ht="9.6" customHeight="1">
      <c r="A23" s="368"/>
      <c r="B23" s="368"/>
      <c r="C23" s="368"/>
      <c r="D23" s="368"/>
      <c r="E23" s="368"/>
      <c r="F23" s="369"/>
      <c r="G23" s="369"/>
      <c r="H23" s="369"/>
      <c r="I23" s="369"/>
      <c r="J23" s="370"/>
      <c r="K23" s="121"/>
      <c r="L23" s="122"/>
      <c r="M23" s="121"/>
      <c r="N23" s="122"/>
      <c r="O23" s="121"/>
      <c r="P23" s="122"/>
      <c r="Q23" s="121"/>
      <c r="R23" s="122"/>
      <c r="S23" s="56"/>
    </row>
    <row r="24" spans="1:19" s="5" customFormat="1" ht="9.6" customHeight="1">
      <c r="A24" s="125" t="s">
        <v>112</v>
      </c>
      <c r="B24" s="126"/>
      <c r="C24" s="127"/>
      <c r="D24" s="126"/>
      <c r="E24" s="128" t="s">
        <v>140</v>
      </c>
      <c r="F24" s="129" t="s">
        <v>141</v>
      </c>
      <c r="G24" s="128"/>
      <c r="H24" s="371"/>
      <c r="I24" s="372"/>
      <c r="J24" s="128" t="s">
        <v>140</v>
      </c>
      <c r="K24" s="129" t="s">
        <v>350</v>
      </c>
      <c r="L24" s="131"/>
      <c r="M24" s="129" t="s">
        <v>351</v>
      </c>
      <c r="N24" s="132"/>
      <c r="O24" s="133" t="s">
        <v>379</v>
      </c>
      <c r="P24" s="133"/>
      <c r="Q24" s="134"/>
      <c r="R24" s="135"/>
      <c r="S24" s="56"/>
    </row>
    <row r="25" spans="1:19" s="5" customFormat="1" ht="9.6" customHeight="1">
      <c r="A25" s="136" t="s">
        <v>145</v>
      </c>
      <c r="B25" s="137"/>
      <c r="C25" s="138"/>
      <c r="D25" s="194"/>
      <c r="E25" s="139">
        <v>1</v>
      </c>
      <c r="F25" s="140" t="str">
        <f>IF(E25&gt;$R$32,,UPPER(VLOOKUP(E25,'1Q ELO (4)'!$A$7:$O$134,2)))</f>
        <v/>
      </c>
      <c r="G25" s="373"/>
      <c r="H25" s="140"/>
      <c r="I25" s="339"/>
      <c r="J25" s="340" t="s">
        <v>146</v>
      </c>
      <c r="K25" s="137"/>
      <c r="L25" s="144"/>
      <c r="M25" s="137"/>
      <c r="N25" s="145"/>
      <c r="O25" s="146" t="s">
        <v>147</v>
      </c>
      <c r="P25" s="147"/>
      <c r="Q25" s="147"/>
      <c r="R25" s="148"/>
      <c r="S25" s="56"/>
    </row>
    <row r="26" spans="1:19" s="5" customFormat="1" ht="9.6" customHeight="1">
      <c r="A26" s="149" t="s">
        <v>380</v>
      </c>
      <c r="B26" s="150"/>
      <c r="C26" s="151"/>
      <c r="D26" s="194"/>
      <c r="E26" s="139">
        <v>2</v>
      </c>
      <c r="F26" s="140" t="str">
        <f>IF(E26&gt;$R$32,,UPPER(VLOOKUP(E26,'1Q ELO (4)'!$A$7:$O$134,2)))</f>
        <v/>
      </c>
      <c r="G26" s="373"/>
      <c r="H26" s="140"/>
      <c r="I26" s="339"/>
      <c r="J26" s="340" t="s">
        <v>149</v>
      </c>
      <c r="K26" s="137"/>
      <c r="L26" s="144"/>
      <c r="M26" s="137"/>
      <c r="N26" s="145"/>
      <c r="O26" s="342"/>
      <c r="P26" s="152"/>
      <c r="Q26" s="150"/>
      <c r="R26" s="153"/>
      <c r="S26" s="56"/>
    </row>
    <row r="27" spans="1:19" s="5" customFormat="1" ht="9.6" customHeight="1">
      <c r="A27" s="154"/>
      <c r="B27" s="155"/>
      <c r="C27" s="156"/>
      <c r="D27" s="158"/>
      <c r="E27" s="595">
        <v>3</v>
      </c>
      <c r="F27" s="140" t="str">
        <f>IF(E27&gt;$R$32,,UPPER(VLOOKUP(E27,'1Q ELO (4)'!$A$7:$O$134,2)))</f>
        <v/>
      </c>
      <c r="G27" s="373"/>
      <c r="H27" s="140"/>
      <c r="I27" s="339"/>
      <c r="J27" s="340" t="s">
        <v>150</v>
      </c>
      <c r="K27" s="137"/>
      <c r="L27" s="144"/>
      <c r="M27" s="137"/>
      <c r="N27" s="145"/>
      <c r="O27" s="146" t="s">
        <v>151</v>
      </c>
      <c r="P27" s="147"/>
      <c r="Q27" s="147"/>
      <c r="R27" s="148"/>
      <c r="S27" s="56"/>
    </row>
    <row r="28" spans="1:19" s="5" customFormat="1" ht="9.6" customHeight="1">
      <c r="A28" s="157"/>
      <c r="B28" s="158"/>
      <c r="C28" s="159"/>
      <c r="D28" s="158"/>
      <c r="E28" s="595">
        <v>4</v>
      </c>
      <c r="F28" s="140" t="str">
        <f>IF(E28&gt;$R$32,,UPPER(VLOOKUP(E28,'1Q ELO (4)'!$A$7:$O$134,2)))</f>
        <v/>
      </c>
      <c r="G28" s="373"/>
      <c r="H28" s="140"/>
      <c r="I28" s="339"/>
      <c r="J28" s="340" t="s">
        <v>152</v>
      </c>
      <c r="K28" s="137"/>
      <c r="L28" s="144"/>
      <c r="M28" s="137"/>
      <c r="N28" s="145"/>
      <c r="O28" s="137"/>
      <c r="P28" s="144"/>
      <c r="Q28" s="137"/>
      <c r="R28" s="145"/>
      <c r="S28" s="56"/>
    </row>
    <row r="29" spans="1:19" s="5" customFormat="1" ht="9.6" customHeight="1">
      <c r="A29" s="160"/>
      <c r="B29" s="161"/>
      <c r="C29" s="162"/>
      <c r="D29" s="161"/>
      <c r="E29" s="139"/>
      <c r="F29" s="140"/>
      <c r="G29" s="373"/>
      <c r="H29" s="140"/>
      <c r="I29" s="339"/>
      <c r="J29" s="340" t="s">
        <v>153</v>
      </c>
      <c r="K29" s="137"/>
      <c r="L29" s="144"/>
      <c r="M29" s="137"/>
      <c r="N29" s="145"/>
      <c r="O29" s="150"/>
      <c r="P29" s="152"/>
      <c r="Q29" s="150"/>
      <c r="R29" s="153"/>
      <c r="S29" s="56"/>
    </row>
    <row r="30" spans="1:19" s="5" customFormat="1" ht="9.6" customHeight="1">
      <c r="A30" s="163"/>
      <c r="B30" s="164"/>
      <c r="C30" s="159"/>
      <c r="D30" s="158"/>
      <c r="E30" s="139"/>
      <c r="F30" s="140"/>
      <c r="G30" s="373"/>
      <c r="H30" s="140"/>
      <c r="I30" s="339"/>
      <c r="J30" s="340" t="s">
        <v>154</v>
      </c>
      <c r="K30" s="137"/>
      <c r="L30" s="144"/>
      <c r="M30" s="137"/>
      <c r="N30" s="145"/>
      <c r="O30" s="146" t="s">
        <v>155</v>
      </c>
      <c r="P30" s="147"/>
      <c r="Q30" s="147"/>
      <c r="R30" s="148"/>
      <c r="S30" s="56"/>
    </row>
    <row r="31" spans="1:19" s="5" customFormat="1" ht="9.6" customHeight="1">
      <c r="A31" s="163"/>
      <c r="B31" s="164"/>
      <c r="C31" s="165"/>
      <c r="D31" s="36"/>
      <c r="E31" s="139"/>
      <c r="F31" s="140"/>
      <c r="G31" s="373"/>
      <c r="H31" s="140"/>
      <c r="I31" s="339"/>
      <c r="J31" s="340" t="s">
        <v>156</v>
      </c>
      <c r="K31" s="137"/>
      <c r="L31" s="144"/>
      <c r="M31" s="137"/>
      <c r="N31" s="145"/>
      <c r="O31" s="137"/>
      <c r="P31" s="144"/>
      <c r="Q31" s="137"/>
      <c r="R31" s="145"/>
      <c r="S31" s="56"/>
    </row>
    <row r="32" spans="1:19" s="5" customFormat="1" ht="9.6" customHeight="1">
      <c r="A32" s="166"/>
      <c r="B32" s="167"/>
      <c r="C32" s="168"/>
      <c r="D32" s="200"/>
      <c r="E32" s="169"/>
      <c r="F32" s="171"/>
      <c r="G32" s="374"/>
      <c r="H32" s="171"/>
      <c r="I32" s="346"/>
      <c r="J32" s="347" t="s">
        <v>157</v>
      </c>
      <c r="K32" s="150"/>
      <c r="L32" s="152"/>
      <c r="M32" s="150"/>
      <c r="N32" s="153"/>
      <c r="O32" s="150">
        <f>R4</f>
        <v>0</v>
      </c>
      <c r="P32" s="152"/>
      <c r="Q32" s="150"/>
      <c r="R32" s="348">
        <f>MIN(8,'1Q ELO (4)'!O5)</f>
        <v>8</v>
      </c>
      <c r="S32" s="56"/>
    </row>
    <row r="33" spans="1:19" s="5" customFormat="1" ht="9.6" customHeight="1">
      <c r="A33"/>
      <c r="B33"/>
      <c r="C33"/>
      <c r="D33"/>
      <c r="E33"/>
      <c r="F33"/>
      <c r="G33"/>
      <c r="H33"/>
      <c r="I33"/>
      <c r="J33" s="7"/>
      <c r="K33"/>
      <c r="L33" s="7"/>
      <c r="M33"/>
      <c r="N33" s="8"/>
      <c r="O33"/>
      <c r="P33" s="7"/>
      <c r="Q33"/>
      <c r="R33" s="8"/>
      <c r="S33" s="56"/>
    </row>
    <row r="34" spans="1:19" s="5" customFormat="1" ht="9.6" customHeight="1">
      <c r="A34"/>
      <c r="B34"/>
      <c r="C34"/>
      <c r="D34"/>
      <c r="E34"/>
      <c r="F34"/>
      <c r="G34"/>
      <c r="H34"/>
      <c r="I34"/>
      <c r="J34" s="7"/>
      <c r="K34"/>
      <c r="L34" s="7"/>
      <c r="M34"/>
      <c r="N34" s="8"/>
      <c r="O34"/>
      <c r="P34" s="7"/>
      <c r="Q34"/>
      <c r="R34" s="8"/>
      <c r="S34" s="56"/>
    </row>
    <row r="35" spans="1:19" s="5" customFormat="1" ht="9.6" customHeight="1">
      <c r="A35"/>
      <c r="B35"/>
      <c r="C35"/>
      <c r="D35"/>
      <c r="E35"/>
      <c r="F35"/>
      <c r="G35"/>
      <c r="H35"/>
      <c r="I35"/>
      <c r="J35" s="7"/>
      <c r="K35"/>
      <c r="L35" s="7"/>
      <c r="M35"/>
      <c r="N35" s="8"/>
      <c r="O35"/>
      <c r="P35" s="7"/>
      <c r="Q35"/>
      <c r="R35" s="8"/>
      <c r="S35" s="56"/>
    </row>
    <row r="36" spans="1:19" s="5" customFormat="1" ht="9.6" customHeight="1">
      <c r="A36"/>
      <c r="B36"/>
      <c r="C36"/>
      <c r="D36"/>
      <c r="E36"/>
      <c r="F36"/>
      <c r="G36"/>
      <c r="H36"/>
      <c r="I36"/>
      <c r="J36" s="7"/>
      <c r="K36"/>
      <c r="L36" s="7"/>
      <c r="M36"/>
      <c r="N36" s="8"/>
      <c r="O36"/>
      <c r="P36" s="7"/>
      <c r="Q36"/>
      <c r="R36" s="8"/>
      <c r="S36" s="56"/>
    </row>
    <row r="37" spans="1:19" s="5" customFormat="1" ht="9.6" customHeight="1">
      <c r="A37"/>
      <c r="B37"/>
      <c r="C37"/>
      <c r="D37"/>
      <c r="E37"/>
      <c r="F37"/>
      <c r="G37"/>
      <c r="H37"/>
      <c r="I37"/>
      <c r="J37" s="7"/>
      <c r="K37"/>
      <c r="L37" s="7"/>
      <c r="M37"/>
      <c r="N37" s="8"/>
      <c r="O37"/>
      <c r="P37" s="7"/>
      <c r="Q37"/>
      <c r="R37" s="8"/>
      <c r="S37" s="56"/>
    </row>
    <row r="38" spans="1:19" s="5" customFormat="1" ht="9.6" customHeight="1">
      <c r="A38"/>
      <c r="B38"/>
      <c r="C38"/>
      <c r="D38"/>
      <c r="E38"/>
      <c r="F38"/>
      <c r="G38"/>
      <c r="H38"/>
      <c r="I38"/>
      <c r="J38" s="7"/>
      <c r="K38"/>
      <c r="L38" s="7"/>
      <c r="M38"/>
      <c r="N38" s="8"/>
      <c r="O38"/>
      <c r="P38" s="7"/>
      <c r="Q38"/>
      <c r="R38" s="8"/>
      <c r="S38" s="56"/>
    </row>
    <row r="39" spans="1:19" s="5" customFormat="1" ht="9.6" customHeight="1">
      <c r="A39"/>
      <c r="B39"/>
      <c r="C39"/>
      <c r="D39"/>
      <c r="E39"/>
      <c r="F39"/>
      <c r="G39"/>
      <c r="H39"/>
      <c r="I39"/>
      <c r="J39" s="7"/>
      <c r="K39"/>
      <c r="L39" s="7"/>
      <c r="M39"/>
      <c r="N39" s="8"/>
      <c r="O39"/>
      <c r="P39" s="7"/>
      <c r="Q39"/>
      <c r="R39" s="8"/>
      <c r="S39" s="56"/>
    </row>
    <row r="40" spans="1:19" s="5" customFormat="1" ht="9.6" customHeight="1">
      <c r="A40"/>
      <c r="B40"/>
      <c r="C40"/>
      <c r="D40"/>
      <c r="E40"/>
      <c r="F40"/>
      <c r="G40"/>
      <c r="H40"/>
      <c r="I40"/>
      <c r="J40" s="7"/>
      <c r="K40"/>
      <c r="L40" s="7"/>
      <c r="M40"/>
      <c r="N40" s="8"/>
      <c r="O40"/>
      <c r="P40" s="7"/>
      <c r="Q40"/>
      <c r="R40" s="8"/>
      <c r="S40" s="56"/>
    </row>
    <row r="41" spans="1:19" s="5" customFormat="1" ht="9.6" customHeight="1">
      <c r="A41"/>
      <c r="B41"/>
      <c r="C41"/>
      <c r="D41"/>
      <c r="E41"/>
      <c r="F41"/>
      <c r="G41"/>
      <c r="H41"/>
      <c r="I41"/>
      <c r="J41" s="7"/>
      <c r="K41"/>
      <c r="L41" s="7"/>
      <c r="M41"/>
      <c r="N41" s="8"/>
      <c r="O41"/>
      <c r="P41" s="7"/>
      <c r="Q41"/>
      <c r="R41" s="8"/>
      <c r="S41" s="56"/>
    </row>
    <row r="42" spans="1:19" s="5" customFormat="1" ht="9.6" customHeight="1">
      <c r="A42"/>
      <c r="B42"/>
      <c r="C42"/>
      <c r="D42"/>
      <c r="E42"/>
      <c r="F42"/>
      <c r="G42"/>
      <c r="H42"/>
      <c r="I42"/>
      <c r="J42" s="7"/>
      <c r="K42"/>
      <c r="L42" s="7"/>
      <c r="M42"/>
      <c r="N42" s="8"/>
      <c r="O42"/>
      <c r="P42" s="7"/>
      <c r="Q42"/>
      <c r="R42" s="8"/>
      <c r="S42" s="56"/>
    </row>
    <row r="43" spans="1:19" s="5" customFormat="1" ht="9.6" customHeight="1">
      <c r="A43"/>
      <c r="B43"/>
      <c r="C43"/>
      <c r="D43"/>
      <c r="E43"/>
      <c r="F43"/>
      <c r="G43"/>
      <c r="H43"/>
      <c r="I43"/>
      <c r="J43" s="7"/>
      <c r="K43"/>
      <c r="L43" s="7"/>
      <c r="M43"/>
      <c r="N43" s="8"/>
      <c r="O43"/>
      <c r="P43" s="7"/>
      <c r="Q43"/>
      <c r="R43" s="8"/>
      <c r="S43" s="56"/>
    </row>
    <row r="44" spans="1:19" s="5" customFormat="1" ht="9.6" customHeight="1">
      <c r="A44"/>
      <c r="B44"/>
      <c r="C44"/>
      <c r="D44"/>
      <c r="E44"/>
      <c r="F44"/>
      <c r="G44"/>
      <c r="H44"/>
      <c r="I44"/>
      <c r="J44" s="7"/>
      <c r="K44"/>
      <c r="L44" s="7"/>
      <c r="M44"/>
      <c r="N44" s="8"/>
      <c r="O44"/>
      <c r="P44" s="7"/>
      <c r="Q44"/>
      <c r="R44" s="8"/>
      <c r="S44" s="56"/>
    </row>
    <row r="45" spans="1:19" s="5" customFormat="1" ht="9.6" customHeight="1">
      <c r="A45"/>
      <c r="B45"/>
      <c r="C45"/>
      <c r="D45"/>
      <c r="E45"/>
      <c r="F45"/>
      <c r="G45"/>
      <c r="H45"/>
      <c r="I45"/>
      <c r="J45" s="7"/>
      <c r="K45"/>
      <c r="L45" s="7"/>
      <c r="M45"/>
      <c r="N45" s="8"/>
      <c r="O45"/>
      <c r="P45" s="7"/>
      <c r="Q45"/>
      <c r="R45" s="8"/>
      <c r="S45" s="56"/>
    </row>
    <row r="46" spans="1:19" s="5" customFormat="1" ht="9.6" customHeight="1">
      <c r="A46"/>
      <c r="B46"/>
      <c r="C46"/>
      <c r="D46"/>
      <c r="E46"/>
      <c r="F46"/>
      <c r="G46"/>
      <c r="H46"/>
      <c r="I46"/>
      <c r="J46" s="7"/>
      <c r="K46"/>
      <c r="L46" s="7"/>
      <c r="M46"/>
      <c r="N46" s="8"/>
      <c r="O46"/>
      <c r="P46" s="7"/>
      <c r="Q46"/>
      <c r="R46" s="8"/>
      <c r="S46" s="56"/>
    </row>
    <row r="47" spans="1:19" s="5" customFormat="1" ht="9.6" customHeight="1">
      <c r="A47"/>
      <c r="B47"/>
      <c r="C47"/>
      <c r="D47"/>
      <c r="E47"/>
      <c r="F47"/>
      <c r="G47"/>
      <c r="H47"/>
      <c r="I47"/>
      <c r="J47" s="7"/>
      <c r="K47"/>
      <c r="L47" s="7"/>
      <c r="M47"/>
      <c r="N47" s="8"/>
      <c r="O47"/>
      <c r="P47" s="7"/>
      <c r="Q47"/>
      <c r="R47" s="8"/>
      <c r="S47" s="56"/>
    </row>
    <row r="48" spans="1:19" s="5" customFormat="1" ht="9.6" customHeight="1">
      <c r="A48"/>
      <c r="B48"/>
      <c r="C48"/>
      <c r="D48"/>
      <c r="E48"/>
      <c r="F48"/>
      <c r="G48"/>
      <c r="H48"/>
      <c r="I48"/>
      <c r="J48" s="7"/>
      <c r="K48"/>
      <c r="L48" s="7"/>
      <c r="M48"/>
      <c r="N48" s="8"/>
      <c r="O48"/>
      <c r="P48" s="7"/>
      <c r="Q48"/>
      <c r="R48" s="8"/>
      <c r="S48" s="56"/>
    </row>
    <row r="49" spans="1:19" s="5" customFormat="1" ht="9.6" customHeight="1">
      <c r="A49"/>
      <c r="B49"/>
      <c r="C49"/>
      <c r="D49"/>
      <c r="E49"/>
      <c r="F49"/>
      <c r="G49"/>
      <c r="H49"/>
      <c r="I49"/>
      <c r="J49" s="7"/>
      <c r="K49"/>
      <c r="L49" s="7"/>
      <c r="M49"/>
      <c r="N49" s="8"/>
      <c r="O49"/>
      <c r="P49" s="7"/>
      <c r="Q49"/>
      <c r="R49" s="8"/>
      <c r="S49" s="56"/>
    </row>
    <row r="50" spans="1:19" s="5" customFormat="1" ht="9.6" customHeight="1">
      <c r="A50"/>
      <c r="B50"/>
      <c r="C50"/>
      <c r="D50"/>
      <c r="E50"/>
      <c r="F50"/>
      <c r="G50"/>
      <c r="H50"/>
      <c r="I50"/>
      <c r="J50" s="7"/>
      <c r="K50"/>
      <c r="L50" s="7"/>
      <c r="M50"/>
      <c r="N50" s="8"/>
      <c r="O50"/>
      <c r="P50" s="7"/>
      <c r="Q50"/>
      <c r="R50" s="8"/>
      <c r="S50" s="56"/>
    </row>
    <row r="51" spans="1:19" s="5" customFormat="1" ht="9.6" customHeight="1">
      <c r="A51"/>
      <c r="B51"/>
      <c r="C51"/>
      <c r="D51"/>
      <c r="E51"/>
      <c r="F51"/>
      <c r="G51"/>
      <c r="H51"/>
      <c r="I51"/>
      <c r="J51" s="7"/>
      <c r="K51"/>
      <c r="L51" s="7"/>
      <c r="M51"/>
      <c r="N51" s="8"/>
      <c r="O51"/>
      <c r="P51" s="7"/>
      <c r="Q51"/>
      <c r="R51" s="8"/>
      <c r="S51" s="56"/>
    </row>
    <row r="52" spans="1:19" s="5" customFormat="1" ht="9.6" customHeight="1">
      <c r="A52"/>
      <c r="B52"/>
      <c r="C52"/>
      <c r="D52"/>
      <c r="E52"/>
      <c r="F52"/>
      <c r="G52"/>
      <c r="H52"/>
      <c r="I52"/>
      <c r="J52" s="7"/>
      <c r="K52"/>
      <c r="L52" s="7"/>
      <c r="M52"/>
      <c r="N52" s="8"/>
      <c r="O52"/>
      <c r="P52" s="7"/>
      <c r="Q52"/>
      <c r="R52" s="8"/>
      <c r="S52" s="56"/>
    </row>
    <row r="53" spans="1:19" s="5" customFormat="1" ht="9.6" customHeight="1">
      <c r="A53"/>
      <c r="B53"/>
      <c r="C53"/>
      <c r="D53"/>
      <c r="E53"/>
      <c r="F53"/>
      <c r="G53"/>
      <c r="H53"/>
      <c r="I53"/>
      <c r="J53" s="7"/>
      <c r="K53"/>
      <c r="L53" s="7"/>
      <c r="M53"/>
      <c r="N53" s="8"/>
      <c r="O53"/>
      <c r="P53" s="7"/>
      <c r="Q53"/>
      <c r="R53" s="8"/>
      <c r="S53" s="56"/>
    </row>
    <row r="54" spans="1:19" s="5" customFormat="1" ht="9.6" customHeight="1">
      <c r="A54"/>
      <c r="B54"/>
      <c r="C54"/>
      <c r="D54"/>
      <c r="E54"/>
      <c r="F54"/>
      <c r="G54"/>
      <c r="H54"/>
      <c r="I54"/>
      <c r="J54" s="7"/>
      <c r="K54"/>
      <c r="L54" s="7"/>
      <c r="M54"/>
      <c r="N54" s="8"/>
      <c r="O54"/>
      <c r="P54" s="7"/>
      <c r="Q54"/>
      <c r="R54" s="8"/>
      <c r="S54" s="56"/>
    </row>
    <row r="55" spans="1:19" s="5" customFormat="1" ht="9.6" customHeight="1">
      <c r="A55"/>
      <c r="B55"/>
      <c r="C55"/>
      <c r="D55"/>
      <c r="E55"/>
      <c r="F55"/>
      <c r="G55"/>
      <c r="H55"/>
      <c r="I55"/>
      <c r="J55" s="7"/>
      <c r="K55"/>
      <c r="L55" s="7"/>
      <c r="M55"/>
      <c r="N55" s="8"/>
      <c r="O55"/>
      <c r="P55" s="7"/>
      <c r="Q55"/>
      <c r="R55" s="8"/>
      <c r="S55" s="56"/>
    </row>
    <row r="56" spans="1:19" s="5" customFormat="1" ht="9.6" customHeight="1">
      <c r="A56"/>
      <c r="B56"/>
      <c r="C56"/>
      <c r="D56"/>
      <c r="E56"/>
      <c r="F56"/>
      <c r="G56"/>
      <c r="H56"/>
      <c r="I56"/>
      <c r="J56" s="7"/>
      <c r="K56"/>
      <c r="L56" s="7"/>
      <c r="M56"/>
      <c r="N56" s="8"/>
      <c r="O56"/>
      <c r="P56" s="7"/>
      <c r="Q56"/>
      <c r="R56" s="8"/>
      <c r="S56" s="56"/>
    </row>
    <row r="57" spans="1:19" s="5" customFormat="1" ht="9.6" customHeight="1">
      <c r="A57"/>
      <c r="B57"/>
      <c r="C57"/>
      <c r="D57"/>
      <c r="E57"/>
      <c r="F57"/>
      <c r="G57"/>
      <c r="H57"/>
      <c r="I57"/>
      <c r="J57" s="7"/>
      <c r="K57"/>
      <c r="L57" s="7"/>
      <c r="M57"/>
      <c r="N57" s="8"/>
      <c r="O57"/>
      <c r="P57" s="7"/>
      <c r="Q57"/>
      <c r="R57" s="8"/>
      <c r="S57" s="56"/>
    </row>
    <row r="58" spans="1:19" s="5" customFormat="1" ht="9.6" customHeight="1">
      <c r="A58"/>
      <c r="B58"/>
      <c r="C58"/>
      <c r="D58"/>
      <c r="E58"/>
      <c r="F58"/>
      <c r="G58"/>
      <c r="H58"/>
      <c r="I58"/>
      <c r="J58" s="7"/>
      <c r="K58"/>
      <c r="L58" s="7"/>
      <c r="M58"/>
      <c r="N58" s="8"/>
      <c r="O58"/>
      <c r="P58" s="7"/>
      <c r="Q58"/>
      <c r="R58" s="8"/>
      <c r="S58" s="56"/>
    </row>
    <row r="59" spans="1:19" s="5" customFormat="1" ht="9.6" customHeight="1">
      <c r="A59"/>
      <c r="B59"/>
      <c r="C59"/>
      <c r="D59"/>
      <c r="E59"/>
      <c r="F59"/>
      <c r="G59"/>
      <c r="H59"/>
      <c r="I59"/>
      <c r="J59" s="7"/>
      <c r="K59"/>
      <c r="L59" s="7"/>
      <c r="M59"/>
      <c r="N59" s="8"/>
      <c r="O59"/>
      <c r="P59" s="7"/>
      <c r="Q59"/>
      <c r="R59" s="8"/>
      <c r="S59" s="367"/>
    </row>
    <row r="60" spans="1:19" s="5" customFormat="1" ht="9.6" customHeight="1">
      <c r="A60"/>
      <c r="B60"/>
      <c r="C60"/>
      <c r="D60"/>
      <c r="E60"/>
      <c r="F60"/>
      <c r="G60"/>
      <c r="H60"/>
      <c r="I60"/>
      <c r="J60" s="7"/>
      <c r="K60"/>
      <c r="L60" s="7"/>
      <c r="M60"/>
      <c r="N60" s="8"/>
      <c r="O60"/>
      <c r="P60" s="7"/>
      <c r="Q60"/>
      <c r="R60" s="8"/>
      <c r="S60" s="56"/>
    </row>
    <row r="61" spans="1:19" s="5" customFormat="1" ht="9.6" customHeight="1">
      <c r="A61"/>
      <c r="B61"/>
      <c r="C61"/>
      <c r="D61"/>
      <c r="E61"/>
      <c r="F61"/>
      <c r="G61"/>
      <c r="H61"/>
      <c r="I61"/>
      <c r="J61" s="7"/>
      <c r="K61"/>
      <c r="L61" s="7"/>
      <c r="M61"/>
      <c r="N61" s="8"/>
      <c r="O61"/>
      <c r="P61" s="7"/>
      <c r="Q61"/>
      <c r="R61" s="8"/>
      <c r="S61" s="56"/>
    </row>
    <row r="62" spans="1:19" s="5" customFormat="1" ht="9.6" customHeight="1">
      <c r="A62"/>
      <c r="B62"/>
      <c r="C62"/>
      <c r="D62"/>
      <c r="E62"/>
      <c r="F62"/>
      <c r="G62"/>
      <c r="H62"/>
      <c r="I62"/>
      <c r="J62" s="7"/>
      <c r="K62"/>
      <c r="L62" s="7"/>
      <c r="M62"/>
      <c r="N62" s="8"/>
      <c r="O62"/>
      <c r="P62" s="7"/>
      <c r="Q62"/>
      <c r="R62" s="8"/>
      <c r="S62" s="56"/>
    </row>
    <row r="63" spans="1:19" s="5" customFormat="1" ht="9.6" customHeight="1">
      <c r="A63"/>
      <c r="B63"/>
      <c r="C63"/>
      <c r="D63"/>
      <c r="E63"/>
      <c r="F63"/>
      <c r="G63"/>
      <c r="H63"/>
      <c r="I63"/>
      <c r="J63" s="7"/>
      <c r="K63"/>
      <c r="L63" s="7"/>
      <c r="M63"/>
      <c r="N63" s="8"/>
      <c r="O63"/>
      <c r="P63" s="7"/>
      <c r="Q63"/>
      <c r="R63" s="8"/>
      <c r="S63" s="56"/>
    </row>
    <row r="64" spans="1:19" s="5" customFormat="1" ht="9.6" customHeight="1">
      <c r="A64"/>
      <c r="B64"/>
      <c r="C64"/>
      <c r="D64"/>
      <c r="E64"/>
      <c r="F64"/>
      <c r="G64"/>
      <c r="H64"/>
      <c r="I64"/>
      <c r="J64" s="7"/>
      <c r="K64"/>
      <c r="L64" s="7"/>
      <c r="M64"/>
      <c r="N64" s="8"/>
      <c r="O64"/>
      <c r="P64" s="7"/>
      <c r="Q64"/>
      <c r="R64" s="8"/>
      <c r="S64" s="56"/>
    </row>
    <row r="65" spans="1:19" s="5" customFormat="1" ht="9.6" customHeight="1">
      <c r="A65"/>
      <c r="B65"/>
      <c r="C65"/>
      <c r="D65"/>
      <c r="E65"/>
      <c r="F65"/>
      <c r="G65"/>
      <c r="H65"/>
      <c r="I65"/>
      <c r="J65" s="7"/>
      <c r="K65"/>
      <c r="L65" s="7"/>
      <c r="M65"/>
      <c r="N65" s="8"/>
      <c r="O65"/>
      <c r="P65" s="7"/>
      <c r="Q65"/>
      <c r="R65" s="8"/>
      <c r="S65" s="56"/>
    </row>
    <row r="66" spans="1:19" s="5" customFormat="1" ht="9.6" customHeight="1">
      <c r="A66"/>
      <c r="B66"/>
      <c r="C66"/>
      <c r="D66"/>
      <c r="E66"/>
      <c r="F66"/>
      <c r="G66"/>
      <c r="H66"/>
      <c r="I66"/>
      <c r="J66" s="7"/>
      <c r="K66"/>
      <c r="L66" s="7"/>
      <c r="M66"/>
      <c r="N66" s="8"/>
      <c r="O66"/>
      <c r="P66" s="7"/>
      <c r="Q66"/>
      <c r="R66" s="8"/>
      <c r="S66" s="56"/>
    </row>
    <row r="67" spans="1:19" s="5" customFormat="1" ht="9.6" customHeight="1">
      <c r="A67"/>
      <c r="B67"/>
      <c r="C67"/>
      <c r="D67"/>
      <c r="E67"/>
      <c r="F67"/>
      <c r="G67"/>
      <c r="H67"/>
      <c r="I67"/>
      <c r="J67" s="7"/>
      <c r="K67"/>
      <c r="L67" s="7"/>
      <c r="M67"/>
      <c r="N67" s="8"/>
      <c r="O67"/>
      <c r="P67" s="7"/>
      <c r="Q67"/>
      <c r="R67" s="8"/>
      <c r="S67" s="56"/>
    </row>
    <row r="68" spans="1:19" s="5" customFormat="1" ht="9.6" customHeight="1">
      <c r="A68"/>
      <c r="B68"/>
      <c r="C68"/>
      <c r="D68"/>
      <c r="E68"/>
      <c r="F68"/>
      <c r="G68"/>
      <c r="H68"/>
      <c r="I68"/>
      <c r="J68" s="7"/>
      <c r="K68"/>
      <c r="L68" s="7"/>
      <c r="M68"/>
      <c r="N68" s="8"/>
      <c r="O68"/>
      <c r="P68" s="7"/>
      <c r="Q68"/>
      <c r="R68" s="8"/>
      <c r="S68" s="56"/>
    </row>
    <row r="69" spans="1:19" s="5" customFormat="1" ht="9.6" customHeight="1">
      <c r="A69"/>
      <c r="B69"/>
      <c r="C69"/>
      <c r="D69"/>
      <c r="E69"/>
      <c r="F69"/>
      <c r="G69"/>
      <c r="H69"/>
      <c r="I69"/>
      <c r="J69" s="7"/>
      <c r="K69"/>
      <c r="L69" s="7"/>
      <c r="M69"/>
      <c r="N69" s="8"/>
      <c r="O69"/>
      <c r="P69" s="7"/>
      <c r="Q69"/>
      <c r="R69" s="8"/>
      <c r="S69" s="56"/>
    </row>
    <row r="70" spans="1:19" s="5" customFormat="1" ht="6.75" customHeight="1">
      <c r="A70"/>
      <c r="B70"/>
      <c r="C70"/>
      <c r="D70"/>
      <c r="E70"/>
      <c r="F70"/>
      <c r="G70"/>
      <c r="H70"/>
      <c r="I70"/>
      <c r="J70" s="7"/>
      <c r="K70"/>
      <c r="L70" s="7"/>
      <c r="M70"/>
      <c r="N70" s="8"/>
      <c r="O70"/>
      <c r="P70" s="7"/>
      <c r="Q70"/>
      <c r="R70" s="8"/>
      <c r="S70" s="56"/>
    </row>
    <row r="71" spans="1:19" s="6" customFormat="1" ht="10.5" customHeight="1">
      <c r="A71"/>
      <c r="B71"/>
      <c r="C71"/>
      <c r="D71"/>
      <c r="E71"/>
      <c r="F71"/>
      <c r="G71"/>
      <c r="H71"/>
      <c r="I71"/>
      <c r="J71" s="7"/>
      <c r="K71"/>
      <c r="L71" s="7"/>
      <c r="M71"/>
      <c r="N71" s="8"/>
      <c r="O71"/>
      <c r="P71" s="7"/>
      <c r="Q71"/>
      <c r="R71" s="8"/>
    </row>
    <row r="72" spans="1:19" s="6" customFormat="1" ht="9" customHeight="1">
      <c r="A72"/>
      <c r="B72"/>
      <c r="C72"/>
      <c r="D72"/>
      <c r="E72"/>
      <c r="F72"/>
      <c r="G72"/>
      <c r="H72"/>
      <c r="I72"/>
      <c r="J72" s="7"/>
      <c r="K72"/>
      <c r="L72" s="7"/>
      <c r="M72"/>
      <c r="N72" s="8"/>
      <c r="O72"/>
      <c r="P72" s="7"/>
      <c r="Q72"/>
      <c r="R72" s="8"/>
    </row>
    <row r="73" spans="1:19" s="6" customFormat="1" ht="9" customHeight="1">
      <c r="A73"/>
      <c r="B73"/>
      <c r="C73"/>
      <c r="D73"/>
      <c r="E73"/>
      <c r="F73"/>
      <c r="G73"/>
      <c r="H73"/>
      <c r="I73"/>
      <c r="J73" s="7"/>
      <c r="K73"/>
      <c r="L73" s="7"/>
      <c r="M73"/>
      <c r="N73" s="8"/>
      <c r="O73"/>
      <c r="P73" s="7"/>
      <c r="Q73"/>
      <c r="R73" s="8"/>
    </row>
    <row r="74" spans="1:19" s="6" customFormat="1" ht="9" customHeight="1">
      <c r="A74"/>
      <c r="B74"/>
      <c r="C74"/>
      <c r="D74"/>
      <c r="E74"/>
      <c r="F74"/>
      <c r="G74"/>
      <c r="H74"/>
      <c r="I74"/>
      <c r="J74" s="7"/>
      <c r="K74"/>
      <c r="L74" s="7"/>
      <c r="M74"/>
      <c r="N74" s="8"/>
      <c r="O74"/>
      <c r="P74" s="7"/>
      <c r="Q74"/>
      <c r="R74" s="8"/>
    </row>
    <row r="75" spans="1:19" s="6" customFormat="1" ht="9" customHeight="1">
      <c r="A75"/>
      <c r="B75"/>
      <c r="C75"/>
      <c r="D75"/>
      <c r="E75"/>
      <c r="F75"/>
      <c r="G75"/>
      <c r="H75"/>
      <c r="I75"/>
      <c r="J75" s="7"/>
      <c r="K75"/>
      <c r="L75" s="7"/>
      <c r="M75"/>
      <c r="N75" s="8"/>
      <c r="O75"/>
      <c r="P75" s="7"/>
      <c r="Q75"/>
      <c r="R75" s="8"/>
    </row>
    <row r="76" spans="1:19" s="6" customFormat="1" ht="9" customHeight="1">
      <c r="A76"/>
      <c r="B76"/>
      <c r="C76"/>
      <c r="D76"/>
      <c r="E76"/>
      <c r="F76"/>
      <c r="G76"/>
      <c r="H76"/>
      <c r="I76"/>
      <c r="J76" s="7"/>
      <c r="K76"/>
      <c r="L76" s="7"/>
      <c r="M76"/>
      <c r="N76" s="8"/>
      <c r="O76"/>
      <c r="P76" s="7"/>
      <c r="Q76"/>
      <c r="R76" s="8"/>
    </row>
    <row r="77" spans="1:19" s="6" customFormat="1" ht="9" customHeight="1">
      <c r="A77"/>
      <c r="B77"/>
      <c r="C77"/>
      <c r="D77"/>
      <c r="E77"/>
      <c r="F77"/>
      <c r="G77"/>
      <c r="H77"/>
      <c r="I77"/>
      <c r="J77" s="7"/>
      <c r="K77"/>
      <c r="L77" s="7"/>
      <c r="M77"/>
      <c r="N77" s="8"/>
      <c r="O77"/>
      <c r="P77" s="7"/>
      <c r="Q77"/>
      <c r="R77" s="8"/>
    </row>
    <row r="78" spans="1:19" s="6" customFormat="1" ht="9" customHeight="1">
      <c r="A78"/>
      <c r="B78"/>
      <c r="C78"/>
      <c r="D78"/>
      <c r="E78"/>
      <c r="F78"/>
      <c r="G78"/>
      <c r="H78"/>
      <c r="I78"/>
      <c r="J78" s="7"/>
      <c r="K78"/>
      <c r="L78" s="7"/>
      <c r="M78"/>
      <c r="N78" s="8"/>
      <c r="O78"/>
      <c r="P78" s="7"/>
      <c r="Q78"/>
      <c r="R78" s="8"/>
    </row>
    <row r="79" spans="1:19" s="6" customFormat="1" ht="9" customHeight="1">
      <c r="A79"/>
      <c r="B79"/>
      <c r="C79"/>
      <c r="D79"/>
      <c r="E79"/>
      <c r="F79"/>
      <c r="G79"/>
      <c r="H79"/>
      <c r="I79"/>
      <c r="J79" s="7"/>
      <c r="K79"/>
      <c r="L79" s="7"/>
      <c r="M79"/>
      <c r="N79" s="8"/>
      <c r="O79"/>
      <c r="P79" s="7"/>
      <c r="Q79"/>
      <c r="R79" s="8"/>
    </row>
  </sheetData>
  <mergeCells count="1">
    <mergeCell ref="A4:C4"/>
  </mergeCells>
  <dataValidations count="1">
    <dataValidation type="list" allowBlank="1" showInputMessage="1" sqref="I8 K10 I12 M14 I16 K18 I20" xr:uid="{00000000-0002-0000-3F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9939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48">
    <tabColor indexed="19"/>
    <pageSetUpPr fitToPage="1"/>
  </sheetPr>
  <dimension ref="A1:U47"/>
  <sheetViews>
    <sheetView showGridLines="0" showZeros="0" workbookViewId="0">
      <selection activeCell="D27" sqref="D27"/>
    </sheetView>
  </sheetViews>
  <sheetFormatPr defaultColWidth="9" defaultRowHeight="13.2"/>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5.109375" customWidth="1"/>
    <col min="18" max="18" width="1.6640625" style="8" customWidth="1"/>
    <col min="19" max="19" width="9.109375"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383</v>
      </c>
      <c r="L1" s="269"/>
      <c r="M1" s="207"/>
      <c r="N1" s="267"/>
      <c r="O1" s="267" t="s">
        <v>98</v>
      </c>
      <c r="P1" s="267"/>
      <c r="Q1" s="265"/>
      <c r="R1" s="267"/>
    </row>
    <row r="2" spans="1:21">
      <c r="A2" s="17" t="s">
        <v>99</v>
      </c>
      <c r="B2" s="17"/>
      <c r="C2" s="17"/>
      <c r="D2" s="19"/>
      <c r="E2" s="19">
        <f>Altalanos!$D$8</f>
        <v>0</v>
      </c>
      <c r="F2" s="17"/>
      <c r="G2" s="20"/>
      <c r="H2" s="272"/>
      <c r="I2" s="272"/>
      <c r="J2" s="273"/>
      <c r="K2" s="209" t="s">
        <v>384</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166</v>
      </c>
      <c r="F5" s="279" t="s">
        <v>167</v>
      </c>
      <c r="G5" s="279" t="s">
        <v>114</v>
      </c>
      <c r="H5" s="279"/>
      <c r="I5" s="279" t="s">
        <v>115</v>
      </c>
      <c r="J5" s="279"/>
      <c r="K5" s="196" t="s">
        <v>169</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(4)'!$A$7:$M$32,12))</f>
        <v/>
      </c>
      <c r="C7" s="47" t="str">
        <f>IF($E7="","",VLOOKUP($E7,'1Q ELO (4)'!$A$7:$M$32,13))</f>
        <v/>
      </c>
      <c r="D7" s="293" t="str">
        <f>IF($E7="","",VLOOKUP($E7,'1Q ELO (4)'!$A$7:$M$32,5))</f>
        <v/>
      </c>
      <c r="E7" s="48"/>
      <c r="F7" s="93" t="str">
        <f>UPPER(IF($E7="","",VLOOKUP($E7,'1Q ELO (4)'!$A$7:$M$32,2)))</f>
        <v/>
      </c>
      <c r="G7" s="93" t="str">
        <f>IF($E7="","",VLOOKUP($E7,'1Q ELO (4)'!$A$7:$M$32,3))</f>
        <v/>
      </c>
      <c r="H7" s="93"/>
      <c r="I7" s="93" t="str">
        <f>IF($E7="","",VLOOKUP($E7,'1Q ELO (4)'!$A$7:$M$32,4))</f>
        <v/>
      </c>
      <c r="J7" s="351"/>
      <c r="K7" s="300"/>
      <c r="L7" s="300"/>
      <c r="M7" s="300"/>
      <c r="N7" s="300"/>
      <c r="O7" s="352"/>
      <c r="P7" s="62"/>
      <c r="Q7" s="118"/>
      <c r="R7" s="119"/>
      <c r="S7" s="56"/>
      <c r="U7" s="57" t="e">
        <f>#REF!</f>
        <v>#REF!</v>
      </c>
    </row>
    <row r="8" spans="1:21" s="5" customFormat="1" ht="9.6" customHeight="1">
      <c r="A8" s="302"/>
      <c r="B8" s="589"/>
      <c r="C8" s="64"/>
      <c r="D8" s="65"/>
      <c r="E8" s="64"/>
      <c r="F8" s="353"/>
      <c r="G8" s="353"/>
      <c r="H8" s="354"/>
      <c r="I8" s="375"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(4)'!$A$7:$M$32,12))</f>
        <v/>
      </c>
      <c r="C9" s="47" t="str">
        <f>IF($E9="","",VLOOKUP($E9,'1Q ELO (4)'!$A$7:$M$32,13))</f>
        <v/>
      </c>
      <c r="D9" s="293" t="str">
        <f>IF($E9="","",VLOOKUP($E9,'1Q ELO (4)'!$A$7:$M$32,5))</f>
        <v/>
      </c>
      <c r="E9" s="48"/>
      <c r="F9" s="77" t="str">
        <f>UPPER(IF($E9="","",VLOOKUP($E9,'1Q ELO (4)'!$A$7:$M$32,2)))</f>
        <v/>
      </c>
      <c r="G9" s="77" t="str">
        <f>IF($E9="","",VLOOKUP($E9,'1Q ELO (4)'!$A$7:$M$32,3))</f>
        <v/>
      </c>
      <c r="H9" s="77"/>
      <c r="I9" s="77" t="str">
        <f>IF($E9="","",VLOOKUP($E9,'1Q ELO (4)'!$A$7:$M$32,4))</f>
        <v/>
      </c>
      <c r="J9" s="355"/>
      <c r="K9" s="300"/>
      <c r="L9" s="356"/>
      <c r="M9" s="300"/>
      <c r="N9" s="300"/>
      <c r="O9" s="352"/>
      <c r="P9" s="62"/>
      <c r="Q9" s="118"/>
      <c r="R9" s="119"/>
      <c r="S9" s="56"/>
      <c r="U9" s="63" t="e">
        <f>#REF!</f>
        <v>#REF!</v>
      </c>
    </row>
    <row r="10" spans="1:21" s="5" customFormat="1" ht="9.6" customHeight="1">
      <c r="A10" s="302"/>
      <c r="B10" s="589" t="str">
        <f>IF($E10="","",VLOOKUP($E10,'1Q ELO (4)'!$A$7:$M$32,12))</f>
        <v/>
      </c>
      <c r="C10" s="64"/>
      <c r="D10" s="65"/>
      <c r="E10" s="84"/>
      <c r="F10" s="353"/>
      <c r="G10" s="353"/>
      <c r="H10" s="354"/>
      <c r="I10" s="353"/>
      <c r="J10" s="357"/>
      <c r="K10" s="590"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(4)'!$A$7:$M$32,12))</f>
        <v/>
      </c>
      <c r="C11" s="47" t="str">
        <f>IF($E11="","",VLOOKUP($E11,'1Q ELO (4)'!$A$7:$M$32,13))</f>
        <v/>
      </c>
      <c r="D11" s="293" t="str">
        <f>IF($E11="","",VLOOKUP($E11,'1Q ELO (4)'!$A$7:$M$32,5))</f>
        <v/>
      </c>
      <c r="E11" s="48"/>
      <c r="F11" s="77" t="str">
        <f>UPPER(IF($E11="","",VLOOKUP($E11,'1Q ELO (4)'!$A$7:$M$32,2)))</f>
        <v/>
      </c>
      <c r="G11" s="77" t="str">
        <f>IF($E11="","",VLOOKUP($E11,'1Q ELO (4)'!$A$7:$M$32,3))</f>
        <v/>
      </c>
      <c r="H11" s="77"/>
      <c r="I11" s="77" t="str">
        <f>IF($E11="","",VLOOKUP($E11,'1Q ELO (4)'!$A$7:$M$32,4))</f>
        <v/>
      </c>
      <c r="J11" s="351"/>
      <c r="K11" s="300"/>
      <c r="L11" s="358"/>
      <c r="M11" s="300"/>
      <c r="N11" s="297"/>
      <c r="O11" s="297"/>
      <c r="P11" s="297"/>
      <c r="Q11" s="118"/>
      <c r="R11" s="119"/>
      <c r="S11" s="56"/>
      <c r="U11" s="63" t="e">
        <f>#REF!</f>
        <v>#REF!</v>
      </c>
    </row>
    <row r="12" spans="1:21" s="5" customFormat="1" ht="9.6" customHeight="1">
      <c r="A12" s="302"/>
      <c r="B12" s="589" t="str">
        <f>IF($E12="","",VLOOKUP($E12,'1Q ELO (4)'!$A$7:$M$32,12))</f>
        <v/>
      </c>
      <c r="C12" s="64"/>
      <c r="D12" s="65"/>
      <c r="E12" s="84"/>
      <c r="F12" s="353"/>
      <c r="G12" s="353"/>
      <c r="H12" s="354"/>
      <c r="I12" s="590" t="s">
        <v>173</v>
      </c>
      <c r="J12" s="301"/>
      <c r="K12" s="295" t="str">
        <f>UPPER(IF(OR(J12="a",J12="as"),F11,IF(OR(J12="b",J12="bs"),F13,)))</f>
        <v/>
      </c>
      <c r="L12" s="359"/>
      <c r="M12" s="300"/>
      <c r="N12" s="297"/>
      <c r="O12" s="297"/>
      <c r="P12" s="297"/>
      <c r="Q12" s="118"/>
      <c r="R12" s="119"/>
      <c r="S12" s="56"/>
      <c r="U12" s="63" t="e">
        <f>#REF!</f>
        <v>#REF!</v>
      </c>
    </row>
    <row r="13" spans="1:21" s="5" customFormat="1" ht="9.6" customHeight="1">
      <c r="A13" s="302">
        <v>4</v>
      </c>
      <c r="B13" s="47" t="str">
        <f>IF($E13="","",VLOOKUP($E13,'1Q ELO (4)'!$A$7:$M$32,12))</f>
        <v/>
      </c>
      <c r="C13" s="47" t="str">
        <f>IF($E13="","",VLOOKUP($E13,'1Q ELO (4)'!$A$7:$M$32,13))</f>
        <v/>
      </c>
      <c r="D13" s="293" t="str">
        <f>IF($E13="","",VLOOKUP($E13,'1Q ELO (4)'!$A$7:$M$32,5))</f>
        <v/>
      </c>
      <c r="E13" s="48"/>
      <c r="F13" s="77" t="str">
        <f>UPPER(IF($E13="","",VLOOKUP($E13,'1Q ELO (4)'!$A$7:$M$32,2)))</f>
        <v/>
      </c>
      <c r="G13" s="77" t="str">
        <f>IF($E13="","",VLOOKUP($E13,'1Q ELO (4)'!$A$7:$M$32,3))</f>
        <v/>
      </c>
      <c r="H13" s="77"/>
      <c r="I13" s="77" t="str">
        <f>IF($E13="","",VLOOKUP($E13,'1Q ELO (4)'!$A$7:$M$32,4))</f>
        <v/>
      </c>
      <c r="J13" s="360"/>
      <c r="K13" s="300"/>
      <c r="L13" s="300"/>
      <c r="M13" s="300"/>
      <c r="N13" s="297"/>
      <c r="O13" s="297"/>
      <c r="P13" s="297"/>
      <c r="Q13" s="118"/>
      <c r="R13" s="119"/>
      <c r="S13" s="56"/>
      <c r="U13" s="63" t="e">
        <f>#REF!</f>
        <v>#REF!</v>
      </c>
    </row>
    <row r="14" spans="1:21" s="5" customFormat="1" ht="9.6" customHeight="1">
      <c r="A14" s="302"/>
      <c r="B14" s="59" t="str">
        <f>IF($E14="","",VLOOKUP($E14,'1Q ELO (4)'!$A$7:$M$32,12))</f>
        <v/>
      </c>
      <c r="C14" s="64"/>
      <c r="D14" s="65"/>
      <c r="E14" s="84"/>
      <c r="F14" s="353"/>
      <c r="G14" s="353"/>
      <c r="H14" s="354"/>
      <c r="I14" s="353"/>
      <c r="J14" s="357"/>
      <c r="K14" s="300"/>
      <c r="L14" s="300"/>
      <c r="M14" s="87"/>
      <c r="N14" s="591"/>
      <c r="O14" s="300"/>
      <c r="P14" s="297"/>
      <c r="Q14" s="118"/>
      <c r="R14" s="119"/>
      <c r="S14" s="56"/>
      <c r="U14" s="63" t="e">
        <f>#REF!</f>
        <v>#REF!</v>
      </c>
    </row>
    <row r="15" spans="1:21" s="5" customFormat="1" ht="9.6" customHeight="1">
      <c r="A15" s="309">
        <v>5</v>
      </c>
      <c r="B15" s="47" t="str">
        <f>IF($E15="","",VLOOKUP($E15,'1Q ELO (4)'!$A$7:$M$32,12))</f>
        <v/>
      </c>
      <c r="C15" s="47" t="str">
        <f>IF($E15="","",VLOOKUP($E15,'1Q ELO (4)'!$A$7:$M$32,13))</f>
        <v/>
      </c>
      <c r="D15" s="293" t="str">
        <f>IF($E15="","",VLOOKUP($E15,'1Q ELO (4)'!$A$7:$M$32,5))</f>
        <v/>
      </c>
      <c r="E15" s="592"/>
      <c r="F15" s="93" t="str">
        <f>UPPER(IF($E15="","",VLOOKUP($E15,'1Q ELO (4)'!$A$7:$M$32,2)))</f>
        <v/>
      </c>
      <c r="G15" s="93" t="str">
        <f>IF($E15="","",VLOOKUP($E15,'1Q ELO (4)'!$A$7:$M$32,3))</f>
        <v/>
      </c>
      <c r="H15" s="93"/>
      <c r="I15" s="93" t="str">
        <f>IF($E15="","",VLOOKUP($E15,'1Q ELO (4)'!$A$7:$M$32,4))</f>
        <v/>
      </c>
      <c r="J15" s="593"/>
      <c r="K15" s="300"/>
      <c r="L15" s="300"/>
      <c r="M15" s="300"/>
      <c r="N15" s="297"/>
      <c r="O15" s="300"/>
      <c r="P15" s="297"/>
      <c r="Q15" s="118"/>
      <c r="R15" s="119"/>
      <c r="S15" s="56"/>
      <c r="U15" s="63" t="e">
        <f>#REF!</f>
        <v>#REF!</v>
      </c>
    </row>
    <row r="16" spans="1:21" s="5" customFormat="1" ht="9.6" customHeight="1">
      <c r="A16" s="302"/>
      <c r="B16" s="59" t="str">
        <f>IF($E16="","",VLOOKUP($E16,'1Q ELO (4)'!$A$7:$M$32,12))</f>
        <v/>
      </c>
      <c r="C16" s="64"/>
      <c r="D16" s="65"/>
      <c r="E16" s="84"/>
      <c r="F16" s="353"/>
      <c r="G16" s="353"/>
      <c r="H16" s="354"/>
      <c r="I16" s="590"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(4)'!$A$7:$M$32,12))</f>
        <v/>
      </c>
      <c r="C17" s="47" t="str">
        <f>IF($E17="","",VLOOKUP($E17,'1Q ELO (4)'!$A$7:$M$32,13))</f>
        <v/>
      </c>
      <c r="D17" s="293" t="str">
        <f>IF($E17="","",VLOOKUP($E17,'1Q ELO (4)'!$A$7:$M$32,5))</f>
        <v/>
      </c>
      <c r="E17" s="48"/>
      <c r="F17" s="77" t="str">
        <f>UPPER(IF($E17="","",VLOOKUP($E17,'1Q ELO (4)'!$A$7:$M$32,2)))</f>
        <v/>
      </c>
      <c r="G17" s="77" t="str">
        <f>IF($E17="","",VLOOKUP($E17,'1Q ELO (4)'!$A$7:$M$32,3))</f>
        <v/>
      </c>
      <c r="H17" s="77"/>
      <c r="I17" s="77" t="str">
        <f>IF($E17="","",VLOOKUP($E17,'1Q ELO (4)'!$A$7:$M$32,4))</f>
        <v/>
      </c>
      <c r="J17" s="355"/>
      <c r="K17" s="300"/>
      <c r="L17" s="356"/>
      <c r="M17" s="300"/>
      <c r="N17" s="297"/>
      <c r="O17" s="297"/>
      <c r="P17" s="297"/>
      <c r="Q17" s="118"/>
      <c r="R17" s="119"/>
      <c r="S17" s="56"/>
    </row>
    <row r="18" spans="1:19" s="5" customFormat="1" ht="9.6" customHeight="1">
      <c r="A18" s="302"/>
      <c r="B18" s="59" t="str">
        <f>IF($E18="","",VLOOKUP($E18,'1Q ELO (4)'!$A$7:$M$32,12))</f>
        <v/>
      </c>
      <c r="C18" s="64"/>
      <c r="D18" s="65"/>
      <c r="E18" s="84"/>
      <c r="F18" s="353"/>
      <c r="G18" s="353"/>
      <c r="H18" s="354"/>
      <c r="I18" s="353"/>
      <c r="J18" s="357"/>
      <c r="K18" s="590" t="s">
        <v>173</v>
      </c>
      <c r="L18" s="73"/>
      <c r="M18" s="295" t="str">
        <f>UPPER(IF(OR(L18="a",L18="as"),K16,IF(OR(L18="b",L18="bs"),K20,)))</f>
        <v/>
      </c>
      <c r="N18" s="296"/>
      <c r="O18" s="297"/>
      <c r="P18" s="297"/>
      <c r="Q18" s="118"/>
      <c r="R18" s="119"/>
      <c r="S18" s="56"/>
    </row>
    <row r="19" spans="1:19" s="5" customFormat="1" ht="9.6" customHeight="1">
      <c r="A19" s="302">
        <v>7</v>
      </c>
      <c r="B19" s="47" t="str">
        <f>IF($E19="","",VLOOKUP($E19,'1Q ELO (4)'!$A$7:$M$32,12))</f>
        <v/>
      </c>
      <c r="C19" s="47" t="str">
        <f>IF($E19="","",VLOOKUP($E19,'1Q ELO (4)'!$A$7:$M$32,13))</f>
        <v/>
      </c>
      <c r="D19" s="293" t="str">
        <f>IF($E19="","",VLOOKUP($E19,'1Q ELO (4)'!$A$7:$M$32,5))</f>
        <v/>
      </c>
      <c r="E19" s="48"/>
      <c r="F19" s="77" t="str">
        <f>UPPER(IF($E19="","",VLOOKUP($E19,'1Q ELO (4)'!$A$7:$M$32,2)))</f>
        <v/>
      </c>
      <c r="G19" s="77" t="str">
        <f>IF($E19="","",VLOOKUP($E19,'1Q ELO (4)'!$A$7:$M$32,3))</f>
        <v/>
      </c>
      <c r="H19" s="77"/>
      <c r="I19" s="77" t="str">
        <f>IF($E19="","",VLOOKUP($E19,'1Q ELO (4)'!$A$7:$M$32,4))</f>
        <v/>
      </c>
      <c r="J19" s="351"/>
      <c r="K19" s="300"/>
      <c r="L19" s="358"/>
      <c r="M19" s="300"/>
      <c r="N19" s="297"/>
      <c r="O19" s="297"/>
      <c r="P19" s="297"/>
      <c r="Q19" s="118"/>
      <c r="R19" s="119"/>
      <c r="S19" s="56"/>
    </row>
    <row r="20" spans="1:19" s="5" customFormat="1" ht="9.6" customHeight="1">
      <c r="A20" s="302"/>
      <c r="B20" s="59" t="str">
        <f>IF($E20="","",VLOOKUP($E20,'1Q ELO (4)'!$A$7:$M$32,12))</f>
        <v/>
      </c>
      <c r="C20" s="64"/>
      <c r="D20" s="70"/>
      <c r="E20" s="64"/>
      <c r="F20" s="353"/>
      <c r="G20" s="353"/>
      <c r="H20" s="354"/>
      <c r="I20" s="590" t="s">
        <v>173</v>
      </c>
      <c r="J20" s="301"/>
      <c r="K20" s="295" t="str">
        <f>UPPER(IF(OR(J20="a",J20="as"),F19,IF(OR(J20="b",J20="bs"),F21,)))</f>
        <v/>
      </c>
      <c r="L20" s="359"/>
      <c r="M20" s="300"/>
      <c r="N20" s="297"/>
      <c r="O20" s="297"/>
      <c r="P20" s="297"/>
      <c r="Q20" s="118"/>
      <c r="R20" s="119"/>
      <c r="S20" s="56"/>
    </row>
    <row r="21" spans="1:19" s="5" customFormat="1" ht="9.6" customHeight="1">
      <c r="A21" s="298" t="s">
        <v>157</v>
      </c>
      <c r="B21" s="47" t="str">
        <f>IF($E21="","",VLOOKUP($E21,'1Q ELO (4)'!$A$7:$M$32,12))</f>
        <v/>
      </c>
      <c r="C21" s="47" t="str">
        <f>IF($E21="","",VLOOKUP($E21,'1Q ELO (4)'!$A$7:$M$32,13))</f>
        <v/>
      </c>
      <c r="D21" s="293" t="str">
        <f>IF($E21="","",VLOOKUP($E21,'1Q ELO (4)'!$A$7:$M$32,5))</f>
        <v/>
      </c>
      <c r="E21" s="48"/>
      <c r="F21" s="77" t="str">
        <f>UPPER(IF($E21="","",VLOOKUP($E21,'1Q ELO (4)'!$A$7:$M$32,2)))</f>
        <v/>
      </c>
      <c r="G21" s="77" t="str">
        <f>IF($E21="","",VLOOKUP($E21,'1Q ELO (4)'!$A$7:$M$32,3))</f>
        <v/>
      </c>
      <c r="H21" s="77"/>
      <c r="I21" s="77" t="str">
        <f>IF($E21="","",VLOOKUP($E21,'1Q ELO (4)'!$A$7:$M$32,4))</f>
        <v/>
      </c>
      <c r="J21" s="360"/>
      <c r="K21" s="300"/>
      <c r="L21" s="300"/>
      <c r="M21" s="300"/>
      <c r="N21" s="297"/>
      <c r="O21" s="297"/>
      <c r="P21" s="297"/>
      <c r="Q21" s="118"/>
      <c r="R21" s="119"/>
      <c r="S21" s="56"/>
    </row>
    <row r="22" spans="1:19" s="5" customFormat="1" ht="9.6" customHeight="1">
      <c r="A22" s="302"/>
      <c r="B22" s="59" t="str">
        <f>IF($E22="","",VLOOKUP($E22,'1Q ELO (4)'!$A$7:$M$32,12))</f>
        <v/>
      </c>
      <c r="C22" s="64"/>
      <c r="D22" s="70"/>
      <c r="E22" s="64"/>
      <c r="F22" s="362"/>
      <c r="G22" s="362"/>
      <c r="H22" s="363"/>
      <c r="I22" s="362"/>
      <c r="J22" s="357"/>
      <c r="K22" s="300"/>
      <c r="L22" s="300"/>
      <c r="M22" s="300"/>
      <c r="N22" s="297"/>
      <c r="O22" s="297"/>
      <c r="P22" s="297"/>
      <c r="Q22" s="118"/>
      <c r="R22" s="119"/>
      <c r="S22" s="56"/>
    </row>
    <row r="23" spans="1:19" s="5" customFormat="1" ht="9.6" customHeight="1">
      <c r="A23" s="292">
        <v>9</v>
      </c>
      <c r="B23" s="47" t="str">
        <f>IF($E23="","",VLOOKUP($E23,'1Q ELO (4)'!$A$7:$M$32,12))</f>
        <v/>
      </c>
      <c r="C23" s="47" t="str">
        <f>IF($E23="","",VLOOKUP($E23,'1Q ELO (4)'!$A$7:$M$32,13))</f>
        <v/>
      </c>
      <c r="D23" s="293" t="str">
        <f>IF($E23="","",VLOOKUP($E23,'1Q ELO (4)'!$A$7:$M$32,5))</f>
        <v/>
      </c>
      <c r="E23" s="48"/>
      <c r="F23" s="93" t="str">
        <f>UPPER(IF($E23="","",VLOOKUP($E23,'1Q ELO (4)'!$A$7:$M$32,2)))</f>
        <v/>
      </c>
      <c r="G23" s="93" t="str">
        <f>IF($E23="","",VLOOKUP($E23,'1Q ELO (4)'!$A$7:$M$32,3))</f>
        <v/>
      </c>
      <c r="H23" s="93"/>
      <c r="I23" s="93" t="str">
        <f>IF($E23="","",VLOOKUP($E23,'1Q ELO (4)'!$A$7:$M$32,4))</f>
        <v/>
      </c>
      <c r="J23" s="351"/>
      <c r="K23" s="300"/>
      <c r="L23" s="300"/>
      <c r="M23" s="300"/>
      <c r="N23" s="297"/>
      <c r="O23" s="297"/>
      <c r="P23" s="297"/>
      <c r="Q23" s="118"/>
      <c r="R23" s="119"/>
      <c r="S23" s="56"/>
    </row>
    <row r="24" spans="1:19" s="5" customFormat="1" ht="9.6" customHeight="1">
      <c r="A24" s="302"/>
      <c r="B24" s="589" t="str">
        <f>IF($E24="","",VLOOKUP($E24,'1Q ELO (4)'!$A$7:$M$32,12))</f>
        <v/>
      </c>
      <c r="C24" s="64"/>
      <c r="D24" s="70"/>
      <c r="E24" s="64"/>
      <c r="F24" s="353"/>
      <c r="G24" s="353"/>
      <c r="H24" s="354"/>
      <c r="I24" s="590" t="s">
        <v>173</v>
      </c>
      <c r="J24" s="301"/>
      <c r="K24" s="295" t="str">
        <f>UPPER(IF(OR(J24="a",J24="as"),F23,IF(OR(J24="b",J24="bs"),F25,)))</f>
        <v/>
      </c>
      <c r="L24" s="295"/>
      <c r="M24" s="300"/>
      <c r="N24" s="297"/>
      <c r="O24" s="297"/>
      <c r="P24" s="297"/>
      <c r="Q24" s="118"/>
      <c r="R24" s="119"/>
      <c r="S24" s="56"/>
    </row>
    <row r="25" spans="1:19" s="5" customFormat="1" ht="9.6" customHeight="1">
      <c r="A25" s="302">
        <v>10</v>
      </c>
      <c r="B25" s="47" t="str">
        <f>IF($E25="","",VLOOKUP($E25,'1Q ELO (4)'!$A$7:$M$32,12))</f>
        <v/>
      </c>
      <c r="C25" s="47" t="str">
        <f>IF($E25="","",VLOOKUP($E25,'1Q ELO (4)'!$A$7:$M$32,13))</f>
        <v/>
      </c>
      <c r="D25" s="293" t="str">
        <f>IF($E25="","",VLOOKUP($E25,'1Q ELO (4)'!$A$7:$M$32,5))</f>
        <v/>
      </c>
      <c r="E25" s="48"/>
      <c r="F25" s="77" t="str">
        <f>UPPER(IF($E25="","",VLOOKUP($E25,'1Q ELO (4)'!$A$7:$M$32,2)))</f>
        <v/>
      </c>
      <c r="G25" s="77" t="str">
        <f>IF($E25="","",VLOOKUP($E25,'1Q ELO (4)'!$A$7:$M$32,3))</f>
        <v/>
      </c>
      <c r="H25" s="77"/>
      <c r="I25" s="77" t="str">
        <f>IF($E25="","",VLOOKUP($E25,'1Q ELO (4)'!$A$7:$M$32,4))</f>
        <v/>
      </c>
      <c r="J25" s="355"/>
      <c r="K25" s="300"/>
      <c r="L25" s="356"/>
      <c r="M25" s="300"/>
      <c r="N25" s="297"/>
      <c r="O25" s="297"/>
      <c r="P25" s="297"/>
      <c r="Q25" s="118"/>
      <c r="R25" s="119"/>
      <c r="S25" s="56"/>
    </row>
    <row r="26" spans="1:19" s="5" customFormat="1" ht="9.6" customHeight="1">
      <c r="A26" s="302"/>
      <c r="B26" s="59" t="str">
        <f>IF($E26="","",VLOOKUP($E26,'1Q ELO (4)'!$A$7:$M$32,12))</f>
        <v/>
      </c>
      <c r="C26" s="64"/>
      <c r="D26" s="70"/>
      <c r="E26" s="84"/>
      <c r="F26" s="353"/>
      <c r="G26" s="353"/>
      <c r="H26" s="354"/>
      <c r="I26" s="353"/>
      <c r="J26" s="357"/>
      <c r="K26" s="590" t="s">
        <v>173</v>
      </c>
      <c r="L26" s="73"/>
      <c r="M26" s="295" t="str">
        <f>UPPER(IF(OR(L26="a",L26="as"),K24,IF(OR(L26="b",L26="bs"),K28,)))</f>
        <v/>
      </c>
      <c r="N26" s="296"/>
      <c r="O26" s="297"/>
      <c r="P26" s="297"/>
      <c r="Q26" s="118"/>
      <c r="R26" s="119"/>
      <c r="S26" s="56"/>
    </row>
    <row r="27" spans="1:19" s="5" customFormat="1" ht="9.6" customHeight="1">
      <c r="A27" s="302">
        <v>11</v>
      </c>
      <c r="B27" s="47" t="str">
        <f>IF($E27="","",VLOOKUP($E27,'1Q ELO (4)'!$A$7:$M$32,12))</f>
        <v/>
      </c>
      <c r="C27" s="47" t="str">
        <f>IF($E27="","",VLOOKUP($E27,'1Q ELO (4)'!$A$7:$M$32,13))</f>
        <v/>
      </c>
      <c r="D27" s="293" t="str">
        <f>IF($E27="","",VLOOKUP($E27,'1Q ELO (4)'!$A$7:$M$32,5))</f>
        <v/>
      </c>
      <c r="E27" s="48"/>
      <c r="F27" s="77" t="str">
        <f>UPPER(IF($E27="","",VLOOKUP($E27,'1Q ELO (4)'!$A$7:$M$32,2)))</f>
        <v/>
      </c>
      <c r="G27" s="77" t="str">
        <f>IF($E27="","",VLOOKUP($E27,'1Q ELO (4)'!$A$7:$M$32,3))</f>
        <v/>
      </c>
      <c r="H27" s="77"/>
      <c r="I27" s="77" t="str">
        <f>IF($E27="","",VLOOKUP($E27,'1Q ELO (4)'!$A$7:$M$32,4))</f>
        <v/>
      </c>
      <c r="J27" s="351"/>
      <c r="K27" s="300"/>
      <c r="L27" s="358"/>
      <c r="M27" s="300"/>
      <c r="N27" s="297"/>
      <c r="O27" s="297"/>
      <c r="P27" s="297"/>
      <c r="Q27" s="118"/>
      <c r="R27" s="119"/>
      <c r="S27" s="56"/>
    </row>
    <row r="28" spans="1:19" s="5" customFormat="1" ht="9.6" customHeight="1">
      <c r="A28" s="309"/>
      <c r="B28" s="59" t="str">
        <f>IF($E28="","",VLOOKUP($E28,'1Q ELO (4)'!$A$7:$M$32,12))</f>
        <v/>
      </c>
      <c r="C28" s="64"/>
      <c r="D28" s="70"/>
      <c r="E28" s="84"/>
      <c r="F28" s="353"/>
      <c r="G28" s="353"/>
      <c r="H28" s="354"/>
      <c r="I28" s="590" t="s">
        <v>173</v>
      </c>
      <c r="J28" s="301"/>
      <c r="K28" s="295" t="str">
        <f>UPPER(IF(OR(J28="a",J28="as"),F27,IF(OR(J28="b",J28="bs"),F29,)))</f>
        <v/>
      </c>
      <c r="L28" s="359"/>
      <c r="M28" s="300"/>
      <c r="N28" s="297"/>
      <c r="O28" s="297"/>
      <c r="P28" s="297"/>
      <c r="Q28" s="118"/>
      <c r="R28" s="119"/>
      <c r="S28" s="56"/>
    </row>
    <row r="29" spans="1:19" s="5" customFormat="1" ht="9.6" customHeight="1">
      <c r="A29" s="302">
        <v>12</v>
      </c>
      <c r="B29" s="47" t="str">
        <f>IF($E29="","",VLOOKUP($E29,'1Q ELO (4)'!$A$7:$M$32,12))</f>
        <v/>
      </c>
      <c r="C29" s="47" t="str">
        <f>IF($E29="","",VLOOKUP($E29,'1Q ELO (4)'!$A$7:$M$32,13))</f>
        <v/>
      </c>
      <c r="D29" s="293" t="str">
        <f>IF($E29="","",VLOOKUP($E29,'1Q ELO (4)'!$A$7:$M$32,5))</f>
        <v/>
      </c>
      <c r="E29" s="48"/>
      <c r="F29" s="77" t="str">
        <f>UPPER(IF($E29="","",VLOOKUP($E29,'1Q ELO (4)'!$A$7:$M$32,2)))</f>
        <v/>
      </c>
      <c r="G29" s="77" t="str">
        <f>IF($E29="","",VLOOKUP($E29,'1Q ELO (4)'!$A$7:$M$32,3))</f>
        <v/>
      </c>
      <c r="H29" s="77"/>
      <c r="I29" s="77" t="str">
        <f>IF($E29="","",VLOOKUP($E29,'1Q ELO (4)'!$A$7:$M$32,4))</f>
        <v/>
      </c>
      <c r="J29" s="360"/>
      <c r="K29" s="300"/>
      <c r="L29" s="300"/>
      <c r="M29" s="300"/>
      <c r="N29" s="297"/>
      <c r="O29" s="297"/>
      <c r="P29" s="297"/>
      <c r="Q29" s="118"/>
      <c r="R29" s="119"/>
      <c r="S29" s="56"/>
    </row>
    <row r="30" spans="1:19" s="5" customFormat="1" ht="9.6" customHeight="1">
      <c r="A30" s="302"/>
      <c r="B30" s="59" t="str">
        <f>IF($E30="","",VLOOKUP($E30,'1Q ELO (4)'!$A$7:$M$32,12))</f>
        <v/>
      </c>
      <c r="C30" s="64"/>
      <c r="D30" s="70"/>
      <c r="E30" s="84"/>
      <c r="F30" s="353"/>
      <c r="G30" s="353"/>
      <c r="H30" s="354"/>
      <c r="I30" s="353"/>
      <c r="J30" s="357"/>
      <c r="K30" s="300"/>
      <c r="L30" s="300"/>
      <c r="M30" s="87"/>
      <c r="N30" s="591"/>
      <c r="O30" s="300"/>
      <c r="P30" s="297"/>
      <c r="Q30" s="118"/>
      <c r="R30" s="119"/>
      <c r="S30" s="56"/>
    </row>
    <row r="31" spans="1:19" s="5" customFormat="1" ht="9.6" customHeight="1">
      <c r="A31" s="309">
        <v>13</v>
      </c>
      <c r="B31" s="47" t="str">
        <f>IF($E31="","",VLOOKUP($E31,'1Q ELO (4)'!$A$7:$M$32,12))</f>
        <v/>
      </c>
      <c r="C31" s="47" t="str">
        <f>IF($E31="","",VLOOKUP($E31,'1Q ELO (4)'!$A$7:$M$32,13))</f>
        <v/>
      </c>
      <c r="D31" s="293" t="str">
        <f>IF($E31="","",VLOOKUP($E31,'1Q ELO (4)'!$A$7:$M$32,5))</f>
        <v/>
      </c>
      <c r="E31" s="592"/>
      <c r="F31" s="93" t="str">
        <f>UPPER(IF($E31="","",VLOOKUP($E31,'1Q ELO (4)'!$A$7:$M$32,2)))</f>
        <v/>
      </c>
      <c r="G31" s="93" t="str">
        <f>IF($E31="","",VLOOKUP($E31,'1Q ELO (4)'!$A$7:$M$32,3))</f>
        <v/>
      </c>
      <c r="H31" s="93"/>
      <c r="I31" s="93" t="str">
        <f>IF($E31="","",VLOOKUP($E31,'1Q ELO (4)'!$A$7:$M$32,4))</f>
        <v/>
      </c>
      <c r="J31" s="361"/>
      <c r="K31" s="300"/>
      <c r="L31" s="300"/>
      <c r="M31" s="300"/>
      <c r="N31" s="297"/>
      <c r="O31" s="300"/>
      <c r="P31" s="297"/>
      <c r="Q31" s="118"/>
      <c r="R31" s="119"/>
      <c r="S31" s="56"/>
    </row>
    <row r="32" spans="1:19" s="5" customFormat="1" ht="9.6" customHeight="1">
      <c r="A32" s="302"/>
      <c r="B32" s="589" t="str">
        <f>IF($E32="","",VLOOKUP($E32,'1Q ELO (4)'!$A$7:$M$32,12))</f>
        <v/>
      </c>
      <c r="C32" s="64"/>
      <c r="D32" s="70"/>
      <c r="E32" s="84"/>
      <c r="F32" s="353"/>
      <c r="G32" s="353"/>
      <c r="H32" s="354"/>
      <c r="I32" s="590" t="s">
        <v>173</v>
      </c>
      <c r="J32" s="301"/>
      <c r="K32" s="295" t="str">
        <f>UPPER(IF(OR(J32="a",J32="as"),F31,IF(OR(J32="b",J32="bs"),F33,)))</f>
        <v/>
      </c>
      <c r="L32" s="295"/>
      <c r="M32" s="300"/>
      <c r="N32" s="297"/>
      <c r="O32" s="297"/>
      <c r="P32" s="297"/>
      <c r="Q32" s="118"/>
      <c r="R32" s="119"/>
      <c r="S32" s="56"/>
    </row>
    <row r="33" spans="1:19" s="5" customFormat="1" ht="9.6" customHeight="1">
      <c r="A33" s="302">
        <v>14</v>
      </c>
      <c r="B33" s="47" t="str">
        <f>IF($E33="","",VLOOKUP($E33,'1Q ELO (4)'!$A$7:$M$32,12))</f>
        <v/>
      </c>
      <c r="C33" s="47" t="str">
        <f>IF($E33="","",VLOOKUP($E33,'1Q ELO (4)'!$A$7:$M$32,13))</f>
        <v/>
      </c>
      <c r="D33" s="293" t="str">
        <f>IF($E33="","",VLOOKUP($E33,'1Q ELO (4)'!$A$7:$M$32,5))</f>
        <v/>
      </c>
      <c r="E33" s="48"/>
      <c r="F33" s="77" t="str">
        <f>UPPER(IF($E33="","",VLOOKUP($E33,'1Q ELO (4)'!$A$7:$M$32,2)))</f>
        <v/>
      </c>
      <c r="G33" s="77" t="str">
        <f>IF($E33="","",VLOOKUP($E33,'1Q ELO (4)'!$A$7:$M$32,3))</f>
        <v/>
      </c>
      <c r="H33" s="77"/>
      <c r="I33" s="77" t="str">
        <f>IF($E33="","",VLOOKUP($E33,'1Q ELO (4)'!$A$7:$M$32,4))</f>
        <v/>
      </c>
      <c r="J33" s="355"/>
      <c r="K33" s="300"/>
      <c r="L33" s="356"/>
      <c r="M33" s="300"/>
      <c r="N33" s="297"/>
      <c r="O33" s="297"/>
      <c r="P33" s="297"/>
      <c r="Q33" s="118"/>
      <c r="R33" s="119"/>
      <c r="S33" s="56"/>
    </row>
    <row r="34" spans="1:19" s="5" customFormat="1" ht="9.6" customHeight="1">
      <c r="A34" s="302"/>
      <c r="B34" s="589" t="str">
        <f>IF($E34="","",VLOOKUP($E34,'1Q ELO (4)'!$A$7:$M$32,12))</f>
        <v/>
      </c>
      <c r="C34" s="64"/>
      <c r="D34" s="70"/>
      <c r="E34" s="84"/>
      <c r="F34" s="353"/>
      <c r="G34" s="353"/>
      <c r="H34" s="354"/>
      <c r="I34" s="353"/>
      <c r="J34" s="357"/>
      <c r="K34" s="590" t="s">
        <v>173</v>
      </c>
      <c r="L34" s="73"/>
      <c r="M34" s="295" t="str">
        <f>UPPER(IF(OR(L34="a",L34="as"),K32,IF(OR(L34="b",L34="bs"),K36,)))</f>
        <v/>
      </c>
      <c r="N34" s="296"/>
      <c r="O34" s="297"/>
      <c r="P34" s="297"/>
      <c r="Q34" s="118"/>
      <c r="R34" s="119"/>
      <c r="S34" s="56"/>
    </row>
    <row r="35" spans="1:19" s="5" customFormat="1" ht="9.6" customHeight="1">
      <c r="A35" s="302">
        <v>15</v>
      </c>
      <c r="B35" s="47" t="str">
        <f>IF($E35="","",VLOOKUP($E35,'1Q ELO (4)'!$A$7:$M$32,12))</f>
        <v/>
      </c>
      <c r="C35" s="47" t="str">
        <f>IF($E35="","",VLOOKUP($E35,'1Q ELO (4)'!$A$7:$M$32,13))</f>
        <v/>
      </c>
      <c r="D35" s="293" t="str">
        <f>IF($E35="","",VLOOKUP($E35,'1Q ELO (4)'!$A$7:$M$32,5))</f>
        <v/>
      </c>
      <c r="E35" s="48"/>
      <c r="F35" s="77" t="str">
        <f>UPPER(IF($E35="","",VLOOKUP($E35,'1Q ELO (4)'!$A$7:$M$32,2)))</f>
        <v/>
      </c>
      <c r="G35" s="77" t="str">
        <f>IF($E35="","",VLOOKUP($E35,'1Q ELO (4)'!$A$7:$M$32,3))</f>
        <v/>
      </c>
      <c r="H35" s="77"/>
      <c r="I35" s="77" t="str">
        <f>IF($E35="","",VLOOKUP($E35,'1Q ELO (4)'!$A$7:$M$32,4))</f>
        <v/>
      </c>
      <c r="J35" s="351"/>
      <c r="K35" s="300"/>
      <c r="L35" s="358"/>
      <c r="M35" s="300"/>
      <c r="N35" s="297"/>
      <c r="O35" s="297"/>
      <c r="P35" s="297"/>
      <c r="Q35" s="118"/>
      <c r="R35" s="119"/>
      <c r="S35" s="56"/>
    </row>
    <row r="36" spans="1:19" s="5" customFormat="1" ht="9.6" customHeight="1">
      <c r="A36" s="302"/>
      <c r="B36" s="589" t="str">
        <f>IF($E36="","",VLOOKUP($E36,'1Q ELO (4)'!$A$7:$M$32,12))</f>
        <v/>
      </c>
      <c r="C36" s="64"/>
      <c r="D36" s="70"/>
      <c r="E36" s="64"/>
      <c r="F36" s="353"/>
      <c r="G36" s="353"/>
      <c r="H36" s="354"/>
      <c r="I36" s="590" t="s">
        <v>173</v>
      </c>
      <c r="J36" s="301"/>
      <c r="K36" s="295" t="str">
        <f>UPPER(IF(OR(J36="a",J36="as"),F35,IF(OR(J36="b",J36="bs"),F37,)))</f>
        <v/>
      </c>
      <c r="L36" s="359"/>
      <c r="M36" s="300"/>
      <c r="N36" s="297"/>
      <c r="O36" s="297"/>
      <c r="P36" s="297"/>
      <c r="Q36" s="118"/>
      <c r="R36" s="119"/>
      <c r="S36" s="56"/>
    </row>
    <row r="37" spans="1:19" s="5" customFormat="1" ht="9.6" customHeight="1">
      <c r="A37" s="298">
        <v>16</v>
      </c>
      <c r="B37" s="47" t="str">
        <f>IF($E37="","",VLOOKUP($E37,'1Q ELO (4)'!$A$7:$M$32,12))</f>
        <v/>
      </c>
      <c r="C37" s="47" t="str">
        <f>IF($E37="","",VLOOKUP($E37,'1Q ELO (4)'!$A$7:$M$32,13))</f>
        <v/>
      </c>
      <c r="D37" s="293" t="str">
        <f>IF($E37="","",VLOOKUP($E37,'1Q ELO (4)'!$A$7:$M$32,5))</f>
        <v/>
      </c>
      <c r="E37" s="48"/>
      <c r="F37" s="77" t="str">
        <f>UPPER(IF($E37="","",VLOOKUP($E37,'1Q ELO (4)'!$A$7:$M$32,2)))</f>
        <v/>
      </c>
      <c r="G37" s="77" t="str">
        <f>IF($E37="","",VLOOKUP($E37,'1Q ELO (4)'!$A$7:$M$32,3))</f>
        <v/>
      </c>
      <c r="H37" s="77"/>
      <c r="I37" s="77" t="str">
        <f>IF($E37="","",VLOOKUP($E37,'1Q ELO (4)'!$A$7:$M$32,4))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6" customFormat="1" ht="10.5" customHeight="1">
      <c r="A39" s="125" t="s">
        <v>112</v>
      </c>
      <c r="B39" s="126"/>
      <c r="C39" s="126"/>
      <c r="D39" s="330"/>
      <c r="E39" s="128" t="s">
        <v>140</v>
      </c>
      <c r="F39" s="129" t="s">
        <v>141</v>
      </c>
      <c r="G39" s="128"/>
      <c r="H39" s="371"/>
      <c r="I39" s="372"/>
      <c r="J39" s="128" t="s">
        <v>140</v>
      </c>
      <c r="K39" s="129" t="s">
        <v>350</v>
      </c>
      <c r="L39" s="131"/>
      <c r="M39" s="129" t="s">
        <v>351</v>
      </c>
      <c r="N39" s="132"/>
      <c r="O39" s="133" t="s">
        <v>379</v>
      </c>
      <c r="P39" s="133"/>
      <c r="Q39" s="134"/>
      <c r="R39" s="135"/>
    </row>
    <row r="40" spans="1:19" s="6" customFormat="1" ht="9" customHeight="1">
      <c r="A40" s="334" t="s">
        <v>145</v>
      </c>
      <c r="B40" s="335"/>
      <c r="C40" s="336"/>
      <c r="D40" s="337"/>
      <c r="E40" s="139">
        <v>1</v>
      </c>
      <c r="F40" s="140" t="str">
        <f>IF(E40&gt;$R$47,,UPPER(VLOOKUP(E40,'1Q ELO (4)'!$A$7:$O$134,2)))</f>
        <v/>
      </c>
      <c r="G40" s="373"/>
      <c r="H40" s="140"/>
      <c r="I40" s="339"/>
      <c r="J40" s="340" t="s">
        <v>146</v>
      </c>
      <c r="K40" s="137"/>
      <c r="L40" s="144"/>
      <c r="M40" s="137"/>
      <c r="N40" s="145"/>
      <c r="O40" s="146" t="s">
        <v>147</v>
      </c>
      <c r="P40" s="147"/>
      <c r="Q40" s="147"/>
      <c r="R40" s="148"/>
    </row>
    <row r="41" spans="1:19" s="6" customFormat="1" ht="9" customHeight="1">
      <c r="A41" s="149" t="s">
        <v>380</v>
      </c>
      <c r="B41" s="150"/>
      <c r="C41" s="341"/>
      <c r="D41" s="151"/>
      <c r="E41" s="139">
        <v>2</v>
      </c>
      <c r="F41" s="140" t="str">
        <f>IF(E41&gt;$R$47,,UPPER(VLOOKUP(E41,'1Q ELO (4)'!$A$7:$O$134,2)))</f>
        <v/>
      </c>
      <c r="G41" s="373"/>
      <c r="H41" s="140"/>
      <c r="I41" s="339"/>
      <c r="J41" s="340" t="s">
        <v>149</v>
      </c>
      <c r="K41" s="137"/>
      <c r="L41" s="144"/>
      <c r="M41" s="137"/>
      <c r="N41" s="145"/>
      <c r="O41" s="342"/>
      <c r="P41" s="152"/>
      <c r="Q41" s="150"/>
      <c r="R41" s="153"/>
    </row>
    <row r="42" spans="1:19" s="6" customFormat="1" ht="9" customHeight="1">
      <c r="A42" s="154"/>
      <c r="B42" s="155"/>
      <c r="C42" s="343"/>
      <c r="D42" s="156"/>
      <c r="E42" s="139">
        <v>3</v>
      </c>
      <c r="F42" s="140" t="str">
        <f>IF(E42&gt;$R$47,,UPPER(VLOOKUP(E42,'1Q ELO (4)'!$A$7:$O$134,2)))</f>
        <v/>
      </c>
      <c r="G42" s="373"/>
      <c r="H42" s="140"/>
      <c r="I42" s="339"/>
      <c r="J42" s="340" t="s">
        <v>150</v>
      </c>
      <c r="K42" s="137"/>
      <c r="L42" s="144"/>
      <c r="M42" s="137"/>
      <c r="N42" s="145"/>
      <c r="O42" s="146" t="s">
        <v>151</v>
      </c>
      <c r="P42" s="147"/>
      <c r="Q42" s="147"/>
      <c r="R42" s="148"/>
    </row>
    <row r="43" spans="1:19" s="6" customFormat="1" ht="9" customHeight="1">
      <c r="A43" s="157"/>
      <c r="B43" s="158"/>
      <c r="C43" s="158"/>
      <c r="D43" s="159"/>
      <c r="E43" s="139">
        <v>4</v>
      </c>
      <c r="F43" s="140" t="str">
        <f>IF(E43&gt;$R$47,,UPPER(VLOOKUP(E43,'1Q ELO (4)'!$A$7:$O$134,2)))</f>
        <v/>
      </c>
      <c r="G43" s="373"/>
      <c r="H43" s="140"/>
      <c r="I43" s="339"/>
      <c r="J43" s="340" t="s">
        <v>152</v>
      </c>
      <c r="K43" s="137"/>
      <c r="L43" s="144"/>
      <c r="M43" s="137"/>
      <c r="N43" s="145"/>
      <c r="O43" s="137"/>
      <c r="P43" s="144"/>
      <c r="Q43" s="137"/>
      <c r="R43" s="145"/>
    </row>
    <row r="44" spans="1:19" s="6" customFormat="1" ht="9" customHeight="1">
      <c r="A44" s="160"/>
      <c r="B44" s="161"/>
      <c r="C44" s="161"/>
      <c r="D44" s="344"/>
      <c r="E44" s="139"/>
      <c r="F44" s="140"/>
      <c r="G44" s="373"/>
      <c r="H44" s="140"/>
      <c r="I44" s="339"/>
      <c r="J44" s="340" t="s">
        <v>153</v>
      </c>
      <c r="K44" s="137"/>
      <c r="L44" s="144"/>
      <c r="M44" s="137"/>
      <c r="N44" s="145"/>
      <c r="O44" s="150"/>
      <c r="P44" s="152"/>
      <c r="Q44" s="150"/>
      <c r="R44" s="153"/>
    </row>
    <row r="45" spans="1:19" s="6" customFormat="1" ht="9" customHeight="1">
      <c r="A45" s="163"/>
      <c r="B45" s="164"/>
      <c r="C45" s="158"/>
      <c r="D45" s="159"/>
      <c r="E45" s="139"/>
      <c r="F45" s="140"/>
      <c r="G45" s="373"/>
      <c r="H45" s="140"/>
      <c r="I45" s="339"/>
      <c r="J45" s="340" t="s">
        <v>154</v>
      </c>
      <c r="K45" s="137"/>
      <c r="L45" s="144"/>
      <c r="M45" s="137"/>
      <c r="N45" s="145"/>
      <c r="O45" s="146" t="s">
        <v>155</v>
      </c>
      <c r="P45" s="147"/>
      <c r="Q45" s="147"/>
      <c r="R45" s="148"/>
    </row>
    <row r="46" spans="1:19" s="6" customFormat="1" ht="9" customHeight="1">
      <c r="A46" s="163"/>
      <c r="B46" s="164"/>
      <c r="C46" s="36"/>
      <c r="D46" s="165"/>
      <c r="E46" s="139"/>
      <c r="F46" s="140"/>
      <c r="G46" s="373"/>
      <c r="H46" s="140"/>
      <c r="I46" s="339"/>
      <c r="J46" s="340" t="s">
        <v>156</v>
      </c>
      <c r="K46" s="137"/>
      <c r="L46" s="144"/>
      <c r="M46" s="137"/>
      <c r="N46" s="145"/>
      <c r="O46" s="137"/>
      <c r="P46" s="144"/>
      <c r="Q46" s="137"/>
      <c r="R46" s="145"/>
    </row>
    <row r="47" spans="1:19" s="6" customFormat="1" ht="9" customHeight="1">
      <c r="A47" s="166"/>
      <c r="B47" s="167"/>
      <c r="C47" s="200"/>
      <c r="D47" s="168"/>
      <c r="E47" s="169"/>
      <c r="F47" s="171"/>
      <c r="G47" s="374"/>
      <c r="H47" s="171"/>
      <c r="I47" s="346"/>
      <c r="J47" s="347" t="s">
        <v>157</v>
      </c>
      <c r="K47" s="150"/>
      <c r="L47" s="152"/>
      <c r="M47" s="150"/>
      <c r="N47" s="153"/>
      <c r="O47" s="150">
        <f>R4</f>
        <v>0</v>
      </c>
      <c r="P47" s="152"/>
      <c r="Q47" s="150"/>
      <c r="R47" s="348">
        <f>MIN(4,'1Q ELO (4)'!O5)</f>
        <v>4</v>
      </c>
    </row>
  </sheetData>
  <mergeCells count="1">
    <mergeCell ref="A4:C4"/>
  </mergeCells>
  <dataValidations count="1">
    <dataValidation type="list" allowBlank="1" showInputMessage="1" sqref="I8 K10 I12 M14 I16 K18 I20 I24 K26 I28 M30 I32 K34 I36" xr:uid="{00000000-0002-0000-40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0417"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0041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18">
    <tabColor indexed="42"/>
  </sheetPr>
  <dimension ref="A1:Q156"/>
  <sheetViews>
    <sheetView showGridLines="0" showZeros="0" workbookViewId="0">
      <pane ySplit="6" topLeftCell="A7" activePane="bottomLeft" state="frozen"/>
      <selection pane="bottomLeft" activeCell="D27" sqref="D27"/>
    </sheetView>
  </sheetViews>
  <sheetFormatPr defaultColWidth="9" defaultRowHeight="13.2"/>
  <cols>
    <col min="1" max="1" width="3.88671875" customWidth="1"/>
    <col min="2" max="2" width="14" customWidth="1"/>
    <col min="3" max="3" width="12.44140625" customWidth="1"/>
    <col min="4" max="4" width="10.109375" style="205" customWidth="1"/>
    <col min="5" max="5" width="12.109375" style="528" customWidth="1"/>
    <col min="6" max="6" width="6.109375" style="206" hidden="1" customWidth="1"/>
    <col min="7" max="7" width="31.44140625" style="206" customWidth="1"/>
    <col min="8" max="8" width="7.6640625" style="205" customWidth="1"/>
    <col min="9" max="13" width="7.44140625" style="205" hidden="1" customWidth="1"/>
    <col min="14" max="15" width="7.44140625" style="205" customWidth="1"/>
    <col min="16" max="16" width="7.44140625" style="205" hidden="1" customWidth="1"/>
    <col min="17" max="17" width="7.44140625" style="205" customWidth="1"/>
  </cols>
  <sheetData>
    <row r="1" spans="1:17" ht="24.6">
      <c r="A1" s="529" t="str">
        <f>Altalanos!$A$6</f>
        <v>Bács-Kiskun megyei Tenisz Diákolimpia</v>
      </c>
      <c r="B1" s="9"/>
      <c r="C1" s="9"/>
      <c r="D1" s="12"/>
      <c r="E1" s="209" t="s">
        <v>97</v>
      </c>
      <c r="F1" s="269"/>
      <c r="G1" s="530"/>
      <c r="H1" s="207"/>
      <c r="I1" s="207"/>
      <c r="J1" s="531"/>
      <c r="K1" s="531"/>
      <c r="L1" s="531"/>
      <c r="M1" s="531"/>
      <c r="N1" s="531"/>
      <c r="O1" s="531"/>
      <c r="P1" s="531"/>
      <c r="Q1" s="532"/>
    </row>
    <row r="2" spans="1:17">
      <c r="B2" s="17" t="s">
        <v>99</v>
      </c>
      <c r="C2" s="628">
        <f>Altalanos!$D$8</f>
        <v>0</v>
      </c>
      <c r="D2" s="269"/>
      <c r="E2" s="209" t="s">
        <v>366</v>
      </c>
      <c r="F2" s="214"/>
      <c r="G2" s="214"/>
      <c r="H2" s="533"/>
      <c r="I2" s="533"/>
      <c r="J2" s="207"/>
      <c r="K2" s="207"/>
      <c r="L2" s="207"/>
      <c r="M2" s="207"/>
      <c r="N2" s="216"/>
      <c r="O2" s="214"/>
      <c r="P2" s="214"/>
      <c r="Q2" s="216"/>
    </row>
    <row r="3" spans="1:17" s="5" customFormat="1">
      <c r="A3" s="534" t="s">
        <v>385</v>
      </c>
      <c r="B3" s="535"/>
      <c r="C3" s="535"/>
      <c r="D3" s="535"/>
      <c r="E3" s="535"/>
      <c r="F3" s="535"/>
      <c r="G3" s="535"/>
      <c r="H3" s="535"/>
      <c r="I3" s="536"/>
      <c r="J3" s="537"/>
      <c r="K3" s="538"/>
      <c r="L3" s="538"/>
      <c r="M3" s="538"/>
      <c r="N3" s="539" t="s">
        <v>155</v>
      </c>
      <c r="O3" s="540"/>
      <c r="P3" s="226"/>
      <c r="Q3" s="541"/>
    </row>
    <row r="4" spans="1:17" s="5" customFormat="1">
      <c r="A4" s="23" t="s">
        <v>101</v>
      </c>
      <c r="B4" s="23"/>
      <c r="C4" s="228" t="s">
        <v>11</v>
      </c>
      <c r="D4" s="23" t="s">
        <v>102</v>
      </c>
      <c r="E4" s="25"/>
      <c r="G4" s="542"/>
      <c r="H4" s="543" t="s">
        <v>103</v>
      </c>
      <c r="I4" s="544"/>
      <c r="J4" s="545"/>
      <c r="K4" s="546"/>
      <c r="L4" s="546"/>
      <c r="M4" s="546"/>
      <c r="N4" s="545"/>
      <c r="O4" s="547"/>
      <c r="P4" s="547"/>
      <c r="Q4" s="232"/>
    </row>
    <row r="5" spans="1:17" s="5" customFormat="1">
      <c r="A5" s="27" t="str">
        <f>Altalanos!$A$10</f>
        <v>2026.05.12</v>
      </c>
      <c r="B5" s="27"/>
      <c r="C5" s="548" t="str">
        <f>Altalanos!$C$10</f>
        <v>Baja</v>
      </c>
      <c r="D5" s="233" t="str">
        <f>Altalanos!$D$10</f>
        <v/>
      </c>
      <c r="E5" s="233"/>
      <c r="F5" s="233"/>
      <c r="G5" s="233"/>
      <c r="H5" s="549">
        <f>Altalanos!$E$10</f>
        <v>0</v>
      </c>
      <c r="I5" s="550"/>
      <c r="J5" s="234"/>
      <c r="K5" s="35"/>
      <c r="L5" s="35"/>
      <c r="M5" s="35"/>
      <c r="N5" s="234"/>
      <c r="O5" s="233"/>
      <c r="P5" s="233"/>
      <c r="Q5" s="551"/>
    </row>
    <row r="6" spans="1:17" ht="30" customHeight="1">
      <c r="A6" s="552" t="s">
        <v>367</v>
      </c>
      <c r="B6" s="239" t="s">
        <v>167</v>
      </c>
      <c r="C6" s="239" t="s">
        <v>114</v>
      </c>
      <c r="D6" s="239" t="s">
        <v>115</v>
      </c>
      <c r="E6" s="242" t="s">
        <v>339</v>
      </c>
      <c r="F6" s="242" t="s">
        <v>386</v>
      </c>
      <c r="G6" s="242" t="s">
        <v>341</v>
      </c>
      <c r="H6" s="553" t="s">
        <v>368</v>
      </c>
      <c r="I6" s="554"/>
      <c r="J6" s="555" t="s">
        <v>369</v>
      </c>
      <c r="K6" s="556" t="s">
        <v>370</v>
      </c>
      <c r="L6" s="557" t="s">
        <v>371</v>
      </c>
      <c r="M6" s="558" t="s">
        <v>372</v>
      </c>
      <c r="N6" s="559" t="s">
        <v>387</v>
      </c>
      <c r="O6" s="560" t="s">
        <v>374</v>
      </c>
      <c r="P6" s="561" t="s">
        <v>375</v>
      </c>
      <c r="Q6" s="242" t="s">
        <v>345</v>
      </c>
    </row>
    <row r="7" spans="1:17" s="203" customFormat="1" ht="18.899999999999999" customHeight="1">
      <c r="A7" s="562">
        <v>1</v>
      </c>
      <c r="B7" s="246"/>
      <c r="C7" s="246"/>
      <c r="D7" s="247"/>
      <c r="E7" s="563"/>
      <c r="F7" s="564"/>
      <c r="G7" s="565"/>
      <c r="H7" s="247"/>
      <c r="I7" s="247"/>
      <c r="J7" s="566"/>
      <c r="K7" s="567"/>
      <c r="L7" s="568"/>
      <c r="M7" s="567"/>
      <c r="N7" s="569"/>
      <c r="O7" s="247"/>
      <c r="P7" s="570"/>
      <c r="Q7" s="252"/>
    </row>
    <row r="8" spans="1:17" s="203" customFormat="1" ht="18.899999999999999" customHeight="1">
      <c r="A8" s="562">
        <v>2</v>
      </c>
      <c r="B8" s="246"/>
      <c r="C8" s="246"/>
      <c r="D8" s="247"/>
      <c r="E8" s="563"/>
      <c r="F8" s="571"/>
      <c r="G8" s="572"/>
      <c r="H8" s="247"/>
      <c r="I8" s="247"/>
      <c r="J8" s="566"/>
      <c r="K8" s="567"/>
      <c r="L8" s="568"/>
      <c r="M8" s="567"/>
      <c r="N8" s="569"/>
      <c r="O8" s="247"/>
      <c r="P8" s="570"/>
      <c r="Q8" s="252"/>
    </row>
    <row r="9" spans="1:17" s="203" customFormat="1" ht="18.899999999999999" customHeight="1">
      <c r="A9" s="562">
        <v>3</v>
      </c>
      <c r="B9" s="246"/>
      <c r="C9" s="246"/>
      <c r="D9" s="247"/>
      <c r="E9" s="563"/>
      <c r="F9" s="571"/>
      <c r="G9" s="572"/>
      <c r="H9" s="247"/>
      <c r="I9" s="247"/>
      <c r="J9" s="566"/>
      <c r="K9" s="567"/>
      <c r="L9" s="568"/>
      <c r="M9" s="567"/>
      <c r="N9" s="569"/>
      <c r="O9" s="247"/>
      <c r="P9" s="573"/>
      <c r="Q9" s="574"/>
    </row>
    <row r="10" spans="1:17" s="203" customFormat="1" ht="18.899999999999999" customHeight="1">
      <c r="A10" s="562">
        <v>4</v>
      </c>
      <c r="B10" s="246"/>
      <c r="C10" s="246"/>
      <c r="D10" s="247"/>
      <c r="E10" s="563"/>
      <c r="F10" s="571"/>
      <c r="G10" s="572"/>
      <c r="H10" s="247"/>
      <c r="I10" s="247"/>
      <c r="J10" s="566"/>
      <c r="K10" s="567"/>
      <c r="L10" s="568"/>
      <c r="M10" s="567"/>
      <c r="N10" s="569"/>
      <c r="O10" s="247"/>
      <c r="P10" s="575"/>
      <c r="Q10" s="576"/>
    </row>
    <row r="11" spans="1:17" s="203" customFormat="1" ht="18.899999999999999" customHeight="1">
      <c r="A11" s="562">
        <v>5</v>
      </c>
      <c r="B11" s="246"/>
      <c r="C11" s="246"/>
      <c r="D11" s="247"/>
      <c r="E11" s="563"/>
      <c r="F11" s="571"/>
      <c r="G11" s="572"/>
      <c r="H11" s="247"/>
      <c r="I11" s="247"/>
      <c r="J11" s="566"/>
      <c r="K11" s="567"/>
      <c r="L11" s="568"/>
      <c r="M11" s="567"/>
      <c r="N11" s="569"/>
      <c r="O11" s="247"/>
      <c r="P11" s="575"/>
      <c r="Q11" s="576"/>
    </row>
    <row r="12" spans="1:17" s="203" customFormat="1" ht="18.899999999999999" customHeight="1">
      <c r="A12" s="562">
        <v>6</v>
      </c>
      <c r="B12" s="246"/>
      <c r="C12" s="246"/>
      <c r="D12" s="247"/>
      <c r="E12" s="563"/>
      <c r="F12" s="571"/>
      <c r="G12" s="572"/>
      <c r="H12" s="247"/>
      <c r="I12" s="247"/>
      <c r="J12" s="566"/>
      <c r="K12" s="567"/>
      <c r="L12" s="568"/>
      <c r="M12" s="567"/>
      <c r="N12" s="569"/>
      <c r="O12" s="247"/>
      <c r="P12" s="575"/>
      <c r="Q12" s="576"/>
    </row>
    <row r="13" spans="1:17" s="203" customFormat="1" ht="18.899999999999999" customHeight="1">
      <c r="A13" s="562">
        <v>7</v>
      </c>
      <c r="B13" s="246"/>
      <c r="C13" s="246"/>
      <c r="D13" s="247"/>
      <c r="E13" s="563"/>
      <c r="F13" s="571"/>
      <c r="G13" s="572"/>
      <c r="H13" s="247"/>
      <c r="I13" s="247"/>
      <c r="J13" s="566"/>
      <c r="K13" s="567"/>
      <c r="L13" s="568"/>
      <c r="M13" s="567"/>
      <c r="N13" s="569"/>
      <c r="O13" s="247"/>
      <c r="P13" s="575"/>
      <c r="Q13" s="576"/>
    </row>
    <row r="14" spans="1:17" s="203" customFormat="1" ht="18.899999999999999" customHeight="1">
      <c r="A14" s="562">
        <v>8</v>
      </c>
      <c r="B14" s="246"/>
      <c r="C14" s="246"/>
      <c r="D14" s="247"/>
      <c r="E14" s="563"/>
      <c r="F14" s="571"/>
      <c r="G14" s="572"/>
      <c r="H14" s="247"/>
      <c r="I14" s="247"/>
      <c r="J14" s="566"/>
      <c r="K14" s="567"/>
      <c r="L14" s="568"/>
      <c r="M14" s="567"/>
      <c r="N14" s="569"/>
      <c r="O14" s="247"/>
      <c r="P14" s="575"/>
      <c r="Q14" s="576"/>
    </row>
    <row r="15" spans="1:17" s="203" customFormat="1" ht="18.899999999999999" customHeight="1">
      <c r="A15" s="562">
        <v>9</v>
      </c>
      <c r="B15" s="246"/>
      <c r="C15" s="246"/>
      <c r="D15" s="247"/>
      <c r="E15" s="563"/>
      <c r="F15" s="252"/>
      <c r="G15" s="252"/>
      <c r="H15" s="247"/>
      <c r="I15" s="247"/>
      <c r="J15" s="566"/>
      <c r="K15" s="567"/>
      <c r="L15" s="568"/>
      <c r="M15" s="577"/>
      <c r="N15" s="569"/>
      <c r="O15" s="247"/>
      <c r="P15" s="252"/>
      <c r="Q15" s="252"/>
    </row>
    <row r="16" spans="1:17" s="203" customFormat="1" ht="18.899999999999999" customHeight="1">
      <c r="A16" s="562">
        <v>10</v>
      </c>
      <c r="B16" s="578"/>
      <c r="C16" s="246"/>
      <c r="D16" s="247"/>
      <c r="E16" s="563"/>
      <c r="F16" s="252"/>
      <c r="G16" s="252"/>
      <c r="H16" s="247"/>
      <c r="I16" s="247"/>
      <c r="J16" s="566"/>
      <c r="K16" s="567"/>
      <c r="L16" s="568"/>
      <c r="M16" s="577"/>
      <c r="N16" s="569"/>
      <c r="O16" s="247"/>
      <c r="P16" s="570"/>
      <c r="Q16" s="252"/>
    </row>
    <row r="17" spans="1:17" s="203" customFormat="1" ht="18.899999999999999" customHeight="1">
      <c r="A17" s="562">
        <v>11</v>
      </c>
      <c r="B17" s="246"/>
      <c r="C17" s="246"/>
      <c r="D17" s="247"/>
      <c r="E17" s="563"/>
      <c r="F17" s="252"/>
      <c r="G17" s="252"/>
      <c r="H17" s="247"/>
      <c r="I17" s="247"/>
      <c r="J17" s="566"/>
      <c r="K17" s="567"/>
      <c r="L17" s="568"/>
      <c r="M17" s="577"/>
      <c r="N17" s="569"/>
      <c r="O17" s="247"/>
      <c r="P17" s="570"/>
      <c r="Q17" s="252"/>
    </row>
    <row r="18" spans="1:17" s="203" customFormat="1" ht="18.899999999999999" customHeight="1">
      <c r="A18" s="562">
        <v>12</v>
      </c>
      <c r="B18" s="246"/>
      <c r="C18" s="246"/>
      <c r="D18" s="247"/>
      <c r="E18" s="563"/>
      <c r="F18" s="252"/>
      <c r="G18" s="252"/>
      <c r="H18" s="247"/>
      <c r="I18" s="247"/>
      <c r="J18" s="566"/>
      <c r="K18" s="567"/>
      <c r="L18" s="568"/>
      <c r="M18" s="577"/>
      <c r="N18" s="569"/>
      <c r="O18" s="247"/>
      <c r="P18" s="570"/>
      <c r="Q18" s="252"/>
    </row>
    <row r="19" spans="1:17" s="203" customFormat="1" ht="18.899999999999999" customHeight="1">
      <c r="A19" s="562">
        <v>13</v>
      </c>
      <c r="B19" s="246"/>
      <c r="C19" s="246"/>
      <c r="D19" s="247"/>
      <c r="E19" s="563"/>
      <c r="F19" s="252"/>
      <c r="G19" s="252"/>
      <c r="H19" s="247"/>
      <c r="I19" s="247"/>
      <c r="J19" s="566"/>
      <c r="K19" s="567"/>
      <c r="L19" s="568"/>
      <c r="M19" s="577"/>
      <c r="N19" s="569"/>
      <c r="O19" s="247"/>
      <c r="P19" s="570"/>
      <c r="Q19" s="252"/>
    </row>
    <row r="20" spans="1:17" s="203" customFormat="1" ht="18.899999999999999" customHeight="1">
      <c r="A20" s="562">
        <v>14</v>
      </c>
      <c r="B20" s="246"/>
      <c r="C20" s="246"/>
      <c r="D20" s="247"/>
      <c r="E20" s="563"/>
      <c r="F20" s="252"/>
      <c r="G20" s="252"/>
      <c r="H20" s="247"/>
      <c r="I20" s="247"/>
      <c r="J20" s="566"/>
      <c r="K20" s="567"/>
      <c r="L20" s="568"/>
      <c r="M20" s="577"/>
      <c r="N20" s="569"/>
      <c r="O20" s="247"/>
      <c r="P20" s="570"/>
      <c r="Q20" s="252"/>
    </row>
    <row r="21" spans="1:17" s="203" customFormat="1" ht="18.899999999999999" customHeight="1">
      <c r="A21" s="562">
        <v>15</v>
      </c>
      <c r="B21" s="246"/>
      <c r="C21" s="246"/>
      <c r="D21" s="247"/>
      <c r="E21" s="563"/>
      <c r="F21" s="252"/>
      <c r="G21" s="252"/>
      <c r="H21" s="247"/>
      <c r="I21" s="247"/>
      <c r="J21" s="566"/>
      <c r="K21" s="567"/>
      <c r="L21" s="568"/>
      <c r="M21" s="577"/>
      <c r="N21" s="569"/>
      <c r="O21" s="247"/>
      <c r="P21" s="570"/>
      <c r="Q21" s="252"/>
    </row>
    <row r="22" spans="1:17" s="203" customFormat="1" ht="18.899999999999999" customHeight="1">
      <c r="A22" s="562">
        <v>16</v>
      </c>
      <c r="B22" s="246"/>
      <c r="C22" s="246"/>
      <c r="D22" s="247"/>
      <c r="E22" s="563"/>
      <c r="F22" s="252"/>
      <c r="G22" s="252"/>
      <c r="H22" s="247"/>
      <c r="I22" s="247"/>
      <c r="J22" s="566"/>
      <c r="K22" s="567"/>
      <c r="L22" s="568"/>
      <c r="M22" s="577"/>
      <c r="N22" s="569"/>
      <c r="O22" s="247"/>
      <c r="P22" s="570"/>
      <c r="Q22" s="252"/>
    </row>
    <row r="23" spans="1:17" s="203" customFormat="1" ht="18.899999999999999" customHeight="1">
      <c r="A23" s="562">
        <v>17</v>
      </c>
      <c r="B23" s="246"/>
      <c r="C23" s="246"/>
      <c r="D23" s="247"/>
      <c r="E23" s="563"/>
      <c r="F23" s="252"/>
      <c r="G23" s="252"/>
      <c r="H23" s="247"/>
      <c r="I23" s="247"/>
      <c r="J23" s="566"/>
      <c r="K23" s="567"/>
      <c r="L23" s="568"/>
      <c r="M23" s="577"/>
      <c r="N23" s="569"/>
      <c r="O23" s="247"/>
      <c r="P23" s="570"/>
      <c r="Q23" s="252"/>
    </row>
    <row r="24" spans="1:17" s="203" customFormat="1" ht="18.899999999999999" customHeight="1">
      <c r="A24" s="562">
        <v>18</v>
      </c>
      <c r="B24" s="246"/>
      <c r="C24" s="246"/>
      <c r="D24" s="247"/>
      <c r="E24" s="563"/>
      <c r="F24" s="252"/>
      <c r="G24" s="252"/>
      <c r="H24" s="247"/>
      <c r="I24" s="247"/>
      <c r="J24" s="566"/>
      <c r="K24" s="567"/>
      <c r="L24" s="568"/>
      <c r="M24" s="577"/>
      <c r="N24" s="569"/>
      <c r="O24" s="247"/>
      <c r="P24" s="570"/>
      <c r="Q24" s="252"/>
    </row>
    <row r="25" spans="1:17" s="203" customFormat="1" ht="18.899999999999999" customHeight="1">
      <c r="A25" s="562">
        <v>19</v>
      </c>
      <c r="B25" s="246"/>
      <c r="C25" s="246"/>
      <c r="D25" s="247"/>
      <c r="E25" s="563"/>
      <c r="F25" s="252"/>
      <c r="G25" s="252"/>
      <c r="H25" s="247"/>
      <c r="I25" s="247"/>
      <c r="J25" s="566"/>
      <c r="K25" s="567"/>
      <c r="L25" s="568"/>
      <c r="M25" s="577"/>
      <c r="N25" s="569"/>
      <c r="O25" s="247"/>
      <c r="P25" s="570"/>
      <c r="Q25" s="252"/>
    </row>
    <row r="26" spans="1:17" s="203" customFormat="1" ht="18.899999999999999" customHeight="1">
      <c r="A26" s="562">
        <v>20</v>
      </c>
      <c r="B26" s="246"/>
      <c r="C26" s="246"/>
      <c r="D26" s="247"/>
      <c r="E26" s="563"/>
      <c r="F26" s="252"/>
      <c r="G26" s="252"/>
      <c r="H26" s="247"/>
      <c r="I26" s="247"/>
      <c r="J26" s="566"/>
      <c r="K26" s="567"/>
      <c r="L26" s="568"/>
      <c r="M26" s="577"/>
      <c r="N26" s="569"/>
      <c r="O26" s="247"/>
      <c r="P26" s="570"/>
      <c r="Q26" s="252"/>
    </row>
    <row r="27" spans="1:17" s="203" customFormat="1" ht="18.899999999999999" customHeight="1">
      <c r="A27" s="562">
        <v>21</v>
      </c>
      <c r="B27" s="246"/>
      <c r="C27" s="246"/>
      <c r="D27" s="247"/>
      <c r="E27" s="563"/>
      <c r="F27" s="252"/>
      <c r="G27" s="252"/>
      <c r="H27" s="247"/>
      <c r="I27" s="247"/>
      <c r="J27" s="566"/>
      <c r="K27" s="567"/>
      <c r="L27" s="568"/>
      <c r="M27" s="577"/>
      <c r="N27" s="569"/>
      <c r="O27" s="247"/>
      <c r="P27" s="570"/>
      <c r="Q27" s="252"/>
    </row>
    <row r="28" spans="1:17" s="203" customFormat="1" ht="18.899999999999999" customHeight="1">
      <c r="A28" s="562">
        <v>22</v>
      </c>
      <c r="B28" s="246"/>
      <c r="C28" s="246"/>
      <c r="D28" s="247"/>
      <c r="E28" s="579"/>
      <c r="F28" s="580"/>
      <c r="G28" s="574"/>
      <c r="H28" s="247"/>
      <c r="I28" s="247"/>
      <c r="J28" s="566"/>
      <c r="K28" s="567"/>
      <c r="L28" s="568"/>
      <c r="M28" s="577"/>
      <c r="N28" s="569"/>
      <c r="O28" s="247"/>
      <c r="P28" s="570"/>
      <c r="Q28" s="252"/>
    </row>
    <row r="29" spans="1:17" s="203" customFormat="1" ht="18.899999999999999" customHeight="1">
      <c r="A29" s="562">
        <v>23</v>
      </c>
      <c r="B29" s="246"/>
      <c r="C29" s="246"/>
      <c r="D29" s="247"/>
      <c r="E29" s="563"/>
      <c r="F29" s="252"/>
      <c r="G29" s="252"/>
      <c r="H29" s="247"/>
      <c r="I29" s="247"/>
      <c r="J29" s="566"/>
      <c r="K29" s="567"/>
      <c r="L29" s="568"/>
      <c r="M29" s="577"/>
      <c r="N29" s="569"/>
      <c r="O29" s="247"/>
      <c r="P29" s="570"/>
      <c r="Q29" s="252"/>
    </row>
    <row r="30" spans="1:17" s="203" customFormat="1" ht="18.899999999999999" customHeight="1">
      <c r="A30" s="562">
        <v>24</v>
      </c>
      <c r="B30" s="246"/>
      <c r="C30" s="246"/>
      <c r="D30" s="247"/>
      <c r="E30" s="563"/>
      <c r="F30" s="252"/>
      <c r="G30" s="252"/>
      <c r="H30" s="247"/>
      <c r="I30" s="247"/>
      <c r="J30" s="566"/>
      <c r="K30" s="567"/>
      <c r="L30" s="568"/>
      <c r="M30" s="577"/>
      <c r="N30" s="569"/>
      <c r="O30" s="247"/>
      <c r="P30" s="570"/>
      <c r="Q30" s="252"/>
    </row>
    <row r="31" spans="1:17" s="203" customFormat="1" ht="18.899999999999999" customHeight="1">
      <c r="A31" s="562">
        <v>25</v>
      </c>
      <c r="B31" s="246"/>
      <c r="C31" s="246"/>
      <c r="D31" s="247"/>
      <c r="E31" s="563"/>
      <c r="F31" s="252"/>
      <c r="G31" s="252"/>
      <c r="H31" s="247"/>
      <c r="I31" s="247"/>
      <c r="J31" s="566"/>
      <c r="K31" s="567"/>
      <c r="L31" s="568"/>
      <c r="M31" s="577"/>
      <c r="N31" s="569"/>
      <c r="O31" s="247"/>
      <c r="P31" s="570"/>
      <c r="Q31" s="252"/>
    </row>
    <row r="32" spans="1:17" s="203" customFormat="1" ht="18.899999999999999" customHeight="1">
      <c r="A32" s="562">
        <v>26</v>
      </c>
      <c r="B32" s="246"/>
      <c r="C32" s="246"/>
      <c r="D32" s="247"/>
      <c r="E32" s="581"/>
      <c r="F32" s="252"/>
      <c r="G32" s="252"/>
      <c r="H32" s="247"/>
      <c r="I32" s="247"/>
      <c r="J32" s="566"/>
      <c r="K32" s="567"/>
      <c r="L32" s="568"/>
      <c r="M32" s="577"/>
      <c r="N32" s="569"/>
      <c r="O32" s="247"/>
      <c r="P32" s="570"/>
      <c r="Q32" s="252"/>
    </row>
    <row r="33" spans="1:17" s="203" customFormat="1" ht="18.899999999999999" customHeight="1">
      <c r="A33" s="562">
        <v>27</v>
      </c>
      <c r="B33" s="246"/>
      <c r="C33" s="246"/>
      <c r="D33" s="247"/>
      <c r="E33" s="563"/>
      <c r="F33" s="252"/>
      <c r="G33" s="252"/>
      <c r="H33" s="247"/>
      <c r="I33" s="247"/>
      <c r="J33" s="566"/>
      <c r="K33" s="567"/>
      <c r="L33" s="568"/>
      <c r="M33" s="577"/>
      <c r="N33" s="569"/>
      <c r="O33" s="247"/>
      <c r="P33" s="570"/>
      <c r="Q33" s="252"/>
    </row>
    <row r="34" spans="1:17" s="203" customFormat="1" ht="18.899999999999999" customHeight="1">
      <c r="A34" s="562">
        <v>28</v>
      </c>
      <c r="B34" s="246"/>
      <c r="C34" s="246"/>
      <c r="D34" s="247"/>
      <c r="E34" s="563"/>
      <c r="F34" s="252"/>
      <c r="G34" s="252"/>
      <c r="H34" s="247"/>
      <c r="I34" s="247"/>
      <c r="J34" s="566"/>
      <c r="K34" s="567"/>
      <c r="L34" s="568"/>
      <c r="M34" s="577"/>
      <c r="N34" s="569"/>
      <c r="O34" s="247"/>
      <c r="P34" s="570"/>
      <c r="Q34" s="252"/>
    </row>
    <row r="35" spans="1:17" s="203" customFormat="1" ht="18.899999999999999" customHeight="1">
      <c r="A35" s="562">
        <v>29</v>
      </c>
      <c r="B35" s="246"/>
      <c r="C35" s="246"/>
      <c r="D35" s="247"/>
      <c r="E35" s="563"/>
      <c r="F35" s="252"/>
      <c r="G35" s="252"/>
      <c r="H35" s="247"/>
      <c r="I35" s="247"/>
      <c r="J35" s="566"/>
      <c r="K35" s="567"/>
      <c r="L35" s="568"/>
      <c r="M35" s="577"/>
      <c r="N35" s="569"/>
      <c r="O35" s="247"/>
      <c r="P35" s="570"/>
      <c r="Q35" s="252"/>
    </row>
    <row r="36" spans="1:17" s="203" customFormat="1" ht="18.899999999999999" customHeight="1">
      <c r="A36" s="562">
        <v>30</v>
      </c>
      <c r="B36" s="246"/>
      <c r="C36" s="246"/>
      <c r="D36" s="247"/>
      <c r="E36" s="563"/>
      <c r="F36" s="252"/>
      <c r="G36" s="252"/>
      <c r="H36" s="247"/>
      <c r="I36" s="247"/>
      <c r="J36" s="566"/>
      <c r="K36" s="567"/>
      <c r="L36" s="568"/>
      <c r="M36" s="577"/>
      <c r="N36" s="569"/>
      <c r="O36" s="247"/>
      <c r="P36" s="570"/>
      <c r="Q36" s="252"/>
    </row>
    <row r="37" spans="1:17" s="203" customFormat="1" ht="18.899999999999999" customHeight="1">
      <c r="A37" s="562">
        <v>31</v>
      </c>
      <c r="B37" s="246"/>
      <c r="C37" s="246"/>
      <c r="D37" s="247"/>
      <c r="E37" s="563"/>
      <c r="F37" s="252"/>
      <c r="G37" s="252"/>
      <c r="H37" s="247"/>
      <c r="I37" s="247"/>
      <c r="J37" s="566"/>
      <c r="K37" s="567"/>
      <c r="L37" s="568"/>
      <c r="M37" s="577"/>
      <c r="N37" s="569"/>
      <c r="O37" s="247"/>
      <c r="P37" s="570"/>
      <c r="Q37" s="252"/>
    </row>
    <row r="38" spans="1:17" s="203" customFormat="1" ht="18.899999999999999" customHeight="1">
      <c r="A38" s="562">
        <v>32</v>
      </c>
      <c r="B38" s="246"/>
      <c r="C38" s="246"/>
      <c r="D38" s="247"/>
      <c r="E38" s="563"/>
      <c r="F38" s="252"/>
      <c r="G38" s="252"/>
      <c r="H38" s="571"/>
      <c r="I38" s="572"/>
      <c r="J38" s="566"/>
      <c r="K38" s="567"/>
      <c r="L38" s="568"/>
      <c r="M38" s="577"/>
      <c r="N38" s="569"/>
      <c r="O38" s="252"/>
      <c r="P38" s="570"/>
      <c r="Q38" s="252"/>
    </row>
    <row r="39" spans="1:17" s="203" customFormat="1" ht="18.899999999999999" customHeight="1">
      <c r="A39" s="562">
        <v>33</v>
      </c>
      <c r="B39" s="246"/>
      <c r="C39" s="246"/>
      <c r="D39" s="247"/>
      <c r="E39" s="563"/>
      <c r="F39" s="252"/>
      <c r="G39" s="252"/>
      <c r="H39" s="571"/>
      <c r="I39" s="572"/>
      <c r="J39" s="566"/>
      <c r="K39" s="567"/>
      <c r="L39" s="568"/>
      <c r="M39" s="577"/>
      <c r="N39" s="574"/>
      <c r="O39" s="252"/>
      <c r="P39" s="570"/>
      <c r="Q39" s="252"/>
    </row>
    <row r="40" spans="1:17" s="203" customFormat="1" ht="18.899999999999999" customHeight="1">
      <c r="A40" s="562">
        <v>34</v>
      </c>
      <c r="B40" s="246"/>
      <c r="C40" s="246"/>
      <c r="D40" s="247"/>
      <c r="E40" s="563"/>
      <c r="F40" s="252"/>
      <c r="G40" s="252"/>
      <c r="H40" s="571"/>
      <c r="I40" s="572"/>
      <c r="J40" s="566" t="e">
        <f>IF(AND(Q40="",#REF!&gt;0,#REF!&lt;5),K40,)</f>
        <v>#REF!</v>
      </c>
      <c r="K40" s="567" t="str">
        <f>IF(D40="","ZZZ9",IF(AND(#REF!&gt;0,#REF!&lt;5),D40&amp;#REF!,D40&amp;"9"))</f>
        <v>ZZZ9</v>
      </c>
      <c r="L40" s="568">
        <f t="shared" ref="L40:L103" si="0">IF(Q40="",999,Q40)</f>
        <v>999</v>
      </c>
      <c r="M40" s="577">
        <f t="shared" ref="M40:M103" si="1">IF(P40=999,999,1)</f>
        <v>999</v>
      </c>
      <c r="N40" s="574"/>
      <c r="O40" s="252"/>
      <c r="P40" s="570">
        <f t="shared" ref="P40:P103" si="2">IF(N40="DA",1,IF(N40="WC",2,IF(N40="SE",3,IF(N40="Q",4,IF(N40="LL",5,999)))))</f>
        <v>999</v>
      </c>
      <c r="Q40" s="252"/>
    </row>
    <row r="41" spans="1:17" s="203" customFormat="1" ht="18.899999999999999" customHeight="1">
      <c r="A41" s="562">
        <v>35</v>
      </c>
      <c r="B41" s="246"/>
      <c r="C41" s="246"/>
      <c r="D41" s="247"/>
      <c r="E41" s="563"/>
      <c r="F41" s="252"/>
      <c r="G41" s="252"/>
      <c r="H41" s="571"/>
      <c r="I41" s="572"/>
      <c r="J41" s="566" t="e">
        <f>IF(AND(Q41="",#REF!&gt;0,#REF!&lt;5),K41,)</f>
        <v>#REF!</v>
      </c>
      <c r="K41" s="567" t="str">
        <f>IF(D41="","ZZZ9",IF(AND(#REF!&gt;0,#REF!&lt;5),D41&amp;#REF!,D41&amp;"9"))</f>
        <v>ZZZ9</v>
      </c>
      <c r="L41" s="568">
        <f t="shared" si="0"/>
        <v>999</v>
      </c>
      <c r="M41" s="577">
        <f t="shared" si="1"/>
        <v>999</v>
      </c>
      <c r="N41" s="574"/>
      <c r="O41" s="252"/>
      <c r="P41" s="570">
        <f t="shared" si="2"/>
        <v>999</v>
      </c>
      <c r="Q41" s="252"/>
    </row>
    <row r="42" spans="1:17" s="203" customFormat="1" ht="18.899999999999999" customHeight="1">
      <c r="A42" s="562">
        <v>36</v>
      </c>
      <c r="B42" s="246"/>
      <c r="C42" s="246"/>
      <c r="D42" s="247"/>
      <c r="E42" s="563"/>
      <c r="F42" s="252"/>
      <c r="G42" s="252"/>
      <c r="H42" s="571"/>
      <c r="I42" s="572"/>
      <c r="J42" s="566" t="e">
        <f>IF(AND(Q42="",#REF!&gt;0,#REF!&lt;5),K42,)</f>
        <v>#REF!</v>
      </c>
      <c r="K42" s="567" t="str">
        <f>IF(D42="","ZZZ9",IF(AND(#REF!&gt;0,#REF!&lt;5),D42&amp;#REF!,D42&amp;"9"))</f>
        <v>ZZZ9</v>
      </c>
      <c r="L42" s="568">
        <f t="shared" si="0"/>
        <v>999</v>
      </c>
      <c r="M42" s="577">
        <f t="shared" si="1"/>
        <v>999</v>
      </c>
      <c r="N42" s="574"/>
      <c r="O42" s="252"/>
      <c r="P42" s="570">
        <f t="shared" si="2"/>
        <v>999</v>
      </c>
      <c r="Q42" s="252"/>
    </row>
    <row r="43" spans="1:17" s="203" customFormat="1" ht="18.899999999999999" customHeight="1">
      <c r="A43" s="562">
        <v>37</v>
      </c>
      <c r="B43" s="246"/>
      <c r="C43" s="246"/>
      <c r="D43" s="247"/>
      <c r="E43" s="563"/>
      <c r="F43" s="252"/>
      <c r="G43" s="252"/>
      <c r="H43" s="571"/>
      <c r="I43" s="572"/>
      <c r="J43" s="566" t="e">
        <f>IF(AND(Q43="",#REF!&gt;0,#REF!&lt;5),K43,)</f>
        <v>#REF!</v>
      </c>
      <c r="K43" s="567" t="str">
        <f>IF(D43="","ZZZ9",IF(AND(#REF!&gt;0,#REF!&lt;5),D43&amp;#REF!,D43&amp;"9"))</f>
        <v>ZZZ9</v>
      </c>
      <c r="L43" s="568">
        <f t="shared" si="0"/>
        <v>999</v>
      </c>
      <c r="M43" s="577">
        <f t="shared" si="1"/>
        <v>999</v>
      </c>
      <c r="N43" s="574"/>
      <c r="O43" s="252"/>
      <c r="P43" s="570">
        <f t="shared" si="2"/>
        <v>999</v>
      </c>
      <c r="Q43" s="252"/>
    </row>
    <row r="44" spans="1:17" s="203" customFormat="1" ht="18.899999999999999" customHeight="1">
      <c r="A44" s="562">
        <v>38</v>
      </c>
      <c r="B44" s="246"/>
      <c r="C44" s="246"/>
      <c r="D44" s="247"/>
      <c r="E44" s="563"/>
      <c r="F44" s="252"/>
      <c r="G44" s="252"/>
      <c r="H44" s="571"/>
      <c r="I44" s="572"/>
      <c r="J44" s="566" t="e">
        <f>IF(AND(Q44="",#REF!&gt;0,#REF!&lt;5),K44,)</f>
        <v>#REF!</v>
      </c>
      <c r="K44" s="567" t="str">
        <f>IF(D44="","ZZZ9",IF(AND(#REF!&gt;0,#REF!&lt;5),D44&amp;#REF!,D44&amp;"9"))</f>
        <v>ZZZ9</v>
      </c>
      <c r="L44" s="568">
        <f t="shared" si="0"/>
        <v>999</v>
      </c>
      <c r="M44" s="577">
        <f t="shared" si="1"/>
        <v>999</v>
      </c>
      <c r="N44" s="574"/>
      <c r="O44" s="252"/>
      <c r="P44" s="570">
        <f t="shared" si="2"/>
        <v>999</v>
      </c>
      <c r="Q44" s="252"/>
    </row>
    <row r="45" spans="1:17" s="203" customFormat="1" ht="18.899999999999999" customHeight="1">
      <c r="A45" s="562">
        <v>39</v>
      </c>
      <c r="B45" s="246"/>
      <c r="C45" s="246"/>
      <c r="D45" s="247"/>
      <c r="E45" s="563"/>
      <c r="F45" s="252"/>
      <c r="G45" s="252"/>
      <c r="H45" s="571"/>
      <c r="I45" s="572"/>
      <c r="J45" s="566" t="e">
        <f>IF(AND(Q45="",#REF!&gt;0,#REF!&lt;5),K45,)</f>
        <v>#REF!</v>
      </c>
      <c r="K45" s="567" t="str">
        <f>IF(D45="","ZZZ9",IF(AND(#REF!&gt;0,#REF!&lt;5),D45&amp;#REF!,D45&amp;"9"))</f>
        <v>ZZZ9</v>
      </c>
      <c r="L45" s="568">
        <f t="shared" si="0"/>
        <v>999</v>
      </c>
      <c r="M45" s="577">
        <f t="shared" si="1"/>
        <v>999</v>
      </c>
      <c r="N45" s="574"/>
      <c r="O45" s="252"/>
      <c r="P45" s="570">
        <f t="shared" si="2"/>
        <v>999</v>
      </c>
      <c r="Q45" s="252"/>
    </row>
    <row r="46" spans="1:17" s="203" customFormat="1" ht="18.899999999999999" customHeight="1">
      <c r="A46" s="562">
        <v>40</v>
      </c>
      <c r="B46" s="246"/>
      <c r="C46" s="246"/>
      <c r="D46" s="247"/>
      <c r="E46" s="563"/>
      <c r="F46" s="252"/>
      <c r="G46" s="252"/>
      <c r="H46" s="571"/>
      <c r="I46" s="572"/>
      <c r="J46" s="566" t="e">
        <f>IF(AND(Q46="",#REF!&gt;0,#REF!&lt;5),K46,)</f>
        <v>#REF!</v>
      </c>
      <c r="K46" s="567" t="str">
        <f>IF(D46="","ZZZ9",IF(AND(#REF!&gt;0,#REF!&lt;5),D46&amp;#REF!,D46&amp;"9"))</f>
        <v>ZZZ9</v>
      </c>
      <c r="L46" s="568">
        <f t="shared" si="0"/>
        <v>999</v>
      </c>
      <c r="M46" s="577">
        <f t="shared" si="1"/>
        <v>999</v>
      </c>
      <c r="N46" s="574"/>
      <c r="O46" s="252"/>
      <c r="P46" s="570">
        <f t="shared" si="2"/>
        <v>999</v>
      </c>
      <c r="Q46" s="252"/>
    </row>
    <row r="47" spans="1:17" s="203" customFormat="1" ht="18.899999999999999" customHeight="1">
      <c r="A47" s="562">
        <v>41</v>
      </c>
      <c r="B47" s="246"/>
      <c r="C47" s="246"/>
      <c r="D47" s="247"/>
      <c r="E47" s="563"/>
      <c r="F47" s="252"/>
      <c r="G47" s="252"/>
      <c r="H47" s="571"/>
      <c r="I47" s="572"/>
      <c r="J47" s="566" t="e">
        <f>IF(AND(Q47="",#REF!&gt;0,#REF!&lt;5),K47,)</f>
        <v>#REF!</v>
      </c>
      <c r="K47" s="567" t="str">
        <f>IF(D47="","ZZZ9",IF(AND(#REF!&gt;0,#REF!&lt;5),D47&amp;#REF!,D47&amp;"9"))</f>
        <v>ZZZ9</v>
      </c>
      <c r="L47" s="568">
        <f t="shared" si="0"/>
        <v>999</v>
      </c>
      <c r="M47" s="577">
        <f t="shared" si="1"/>
        <v>999</v>
      </c>
      <c r="N47" s="574"/>
      <c r="O47" s="252"/>
      <c r="P47" s="570">
        <f t="shared" si="2"/>
        <v>999</v>
      </c>
      <c r="Q47" s="252"/>
    </row>
    <row r="48" spans="1:17" s="203" customFormat="1" ht="18.899999999999999" customHeight="1">
      <c r="A48" s="562">
        <v>42</v>
      </c>
      <c r="B48" s="246"/>
      <c r="C48" s="246"/>
      <c r="D48" s="247"/>
      <c r="E48" s="563"/>
      <c r="F48" s="252"/>
      <c r="G48" s="252"/>
      <c r="H48" s="571"/>
      <c r="I48" s="572"/>
      <c r="J48" s="566" t="e">
        <f>IF(AND(Q48="",#REF!&gt;0,#REF!&lt;5),K48,)</f>
        <v>#REF!</v>
      </c>
      <c r="K48" s="567" t="str">
        <f>IF(D48="","ZZZ9",IF(AND(#REF!&gt;0,#REF!&lt;5),D48&amp;#REF!,D48&amp;"9"))</f>
        <v>ZZZ9</v>
      </c>
      <c r="L48" s="568">
        <f t="shared" si="0"/>
        <v>999</v>
      </c>
      <c r="M48" s="577">
        <f t="shared" si="1"/>
        <v>999</v>
      </c>
      <c r="N48" s="574"/>
      <c r="O48" s="252"/>
      <c r="P48" s="570">
        <f t="shared" si="2"/>
        <v>999</v>
      </c>
      <c r="Q48" s="252"/>
    </row>
    <row r="49" spans="1:17" s="203" customFormat="1" ht="18.899999999999999" customHeight="1">
      <c r="A49" s="562">
        <v>43</v>
      </c>
      <c r="B49" s="246"/>
      <c r="C49" s="246"/>
      <c r="D49" s="247"/>
      <c r="E49" s="563"/>
      <c r="F49" s="252"/>
      <c r="G49" s="252"/>
      <c r="H49" s="571"/>
      <c r="I49" s="572"/>
      <c r="J49" s="566" t="e">
        <f>IF(AND(Q49="",#REF!&gt;0,#REF!&lt;5),K49,)</f>
        <v>#REF!</v>
      </c>
      <c r="K49" s="567" t="str">
        <f>IF(D49="","ZZZ9",IF(AND(#REF!&gt;0,#REF!&lt;5),D49&amp;#REF!,D49&amp;"9"))</f>
        <v>ZZZ9</v>
      </c>
      <c r="L49" s="568">
        <f t="shared" si="0"/>
        <v>999</v>
      </c>
      <c r="M49" s="577">
        <f t="shared" si="1"/>
        <v>999</v>
      </c>
      <c r="N49" s="574"/>
      <c r="O49" s="252"/>
      <c r="P49" s="570">
        <f t="shared" si="2"/>
        <v>999</v>
      </c>
      <c r="Q49" s="252"/>
    </row>
    <row r="50" spans="1:17" s="203" customFormat="1" ht="18.899999999999999" customHeight="1">
      <c r="A50" s="562">
        <v>44</v>
      </c>
      <c r="B50" s="246"/>
      <c r="C50" s="246"/>
      <c r="D50" s="247"/>
      <c r="E50" s="563"/>
      <c r="F50" s="252"/>
      <c r="G50" s="252"/>
      <c r="H50" s="571"/>
      <c r="I50" s="572"/>
      <c r="J50" s="566" t="e">
        <f>IF(AND(Q50="",#REF!&gt;0,#REF!&lt;5),K50,)</f>
        <v>#REF!</v>
      </c>
      <c r="K50" s="567" t="str">
        <f>IF(D50="","ZZZ9",IF(AND(#REF!&gt;0,#REF!&lt;5),D50&amp;#REF!,D50&amp;"9"))</f>
        <v>ZZZ9</v>
      </c>
      <c r="L50" s="568">
        <f t="shared" si="0"/>
        <v>999</v>
      </c>
      <c r="M50" s="577">
        <f t="shared" si="1"/>
        <v>999</v>
      </c>
      <c r="N50" s="574"/>
      <c r="O50" s="252"/>
      <c r="P50" s="570">
        <f t="shared" si="2"/>
        <v>999</v>
      </c>
      <c r="Q50" s="252"/>
    </row>
    <row r="51" spans="1:17" s="203" customFormat="1" ht="18.899999999999999" customHeight="1">
      <c r="A51" s="562">
        <v>45</v>
      </c>
      <c r="B51" s="246"/>
      <c r="C51" s="246"/>
      <c r="D51" s="247"/>
      <c r="E51" s="563"/>
      <c r="F51" s="252"/>
      <c r="G51" s="252"/>
      <c r="H51" s="571"/>
      <c r="I51" s="572"/>
      <c r="J51" s="566" t="e">
        <f>IF(AND(Q51="",#REF!&gt;0,#REF!&lt;5),K51,)</f>
        <v>#REF!</v>
      </c>
      <c r="K51" s="567" t="str">
        <f>IF(D51="","ZZZ9",IF(AND(#REF!&gt;0,#REF!&lt;5),D51&amp;#REF!,D51&amp;"9"))</f>
        <v>ZZZ9</v>
      </c>
      <c r="L51" s="568">
        <f t="shared" si="0"/>
        <v>999</v>
      </c>
      <c r="M51" s="577">
        <f t="shared" si="1"/>
        <v>999</v>
      </c>
      <c r="N51" s="574"/>
      <c r="O51" s="252"/>
      <c r="P51" s="570">
        <f t="shared" si="2"/>
        <v>999</v>
      </c>
      <c r="Q51" s="252"/>
    </row>
    <row r="52" spans="1:17" s="203" customFormat="1" ht="18.899999999999999" customHeight="1">
      <c r="A52" s="562">
        <v>46</v>
      </c>
      <c r="B52" s="246"/>
      <c r="C52" s="246"/>
      <c r="D52" s="247"/>
      <c r="E52" s="563"/>
      <c r="F52" s="252"/>
      <c r="G52" s="252"/>
      <c r="H52" s="571"/>
      <c r="I52" s="572"/>
      <c r="J52" s="566" t="e">
        <f>IF(AND(Q52="",#REF!&gt;0,#REF!&lt;5),K52,)</f>
        <v>#REF!</v>
      </c>
      <c r="K52" s="567" t="str">
        <f>IF(D52="","ZZZ9",IF(AND(#REF!&gt;0,#REF!&lt;5),D52&amp;#REF!,D52&amp;"9"))</f>
        <v>ZZZ9</v>
      </c>
      <c r="L52" s="568">
        <f t="shared" si="0"/>
        <v>999</v>
      </c>
      <c r="M52" s="577">
        <f t="shared" si="1"/>
        <v>999</v>
      </c>
      <c r="N52" s="574"/>
      <c r="O52" s="252"/>
      <c r="P52" s="570">
        <f t="shared" si="2"/>
        <v>999</v>
      </c>
      <c r="Q52" s="252"/>
    </row>
    <row r="53" spans="1:17" s="203" customFormat="1" ht="18.899999999999999" customHeight="1">
      <c r="A53" s="562">
        <v>47</v>
      </c>
      <c r="B53" s="246"/>
      <c r="C53" s="246"/>
      <c r="D53" s="247"/>
      <c r="E53" s="563"/>
      <c r="F53" s="252"/>
      <c r="G53" s="252"/>
      <c r="H53" s="571"/>
      <c r="I53" s="572"/>
      <c r="J53" s="566" t="e">
        <f>IF(AND(Q53="",#REF!&gt;0,#REF!&lt;5),K53,)</f>
        <v>#REF!</v>
      </c>
      <c r="K53" s="567" t="str">
        <f>IF(D53="","ZZZ9",IF(AND(#REF!&gt;0,#REF!&lt;5),D53&amp;#REF!,D53&amp;"9"))</f>
        <v>ZZZ9</v>
      </c>
      <c r="L53" s="568">
        <f t="shared" si="0"/>
        <v>999</v>
      </c>
      <c r="M53" s="577">
        <f t="shared" si="1"/>
        <v>999</v>
      </c>
      <c r="N53" s="574"/>
      <c r="O53" s="252"/>
      <c r="P53" s="570">
        <f t="shared" si="2"/>
        <v>999</v>
      </c>
      <c r="Q53" s="252"/>
    </row>
    <row r="54" spans="1:17" s="203" customFormat="1" ht="18.899999999999999" customHeight="1">
      <c r="A54" s="562">
        <v>48</v>
      </c>
      <c r="B54" s="246"/>
      <c r="C54" s="246"/>
      <c r="D54" s="247"/>
      <c r="E54" s="563"/>
      <c r="F54" s="252"/>
      <c r="G54" s="252"/>
      <c r="H54" s="571"/>
      <c r="I54" s="572"/>
      <c r="J54" s="566" t="e">
        <f>IF(AND(Q54="",#REF!&gt;0,#REF!&lt;5),K54,)</f>
        <v>#REF!</v>
      </c>
      <c r="K54" s="567" t="str">
        <f>IF(D54="","ZZZ9",IF(AND(#REF!&gt;0,#REF!&lt;5),D54&amp;#REF!,D54&amp;"9"))</f>
        <v>ZZZ9</v>
      </c>
      <c r="L54" s="568">
        <f t="shared" si="0"/>
        <v>999</v>
      </c>
      <c r="M54" s="577">
        <f t="shared" si="1"/>
        <v>999</v>
      </c>
      <c r="N54" s="574"/>
      <c r="O54" s="252"/>
      <c r="P54" s="570">
        <f t="shared" si="2"/>
        <v>999</v>
      </c>
      <c r="Q54" s="252"/>
    </row>
    <row r="55" spans="1:17" s="203" customFormat="1" ht="18.899999999999999" customHeight="1">
      <c r="A55" s="562">
        <v>49</v>
      </c>
      <c r="B55" s="246"/>
      <c r="C55" s="246"/>
      <c r="D55" s="247"/>
      <c r="E55" s="563"/>
      <c r="F55" s="252"/>
      <c r="G55" s="252"/>
      <c r="H55" s="571"/>
      <c r="I55" s="572"/>
      <c r="J55" s="566" t="e">
        <f>IF(AND(Q55="",#REF!&gt;0,#REF!&lt;5),K55,)</f>
        <v>#REF!</v>
      </c>
      <c r="K55" s="567" t="str">
        <f>IF(D55="","ZZZ9",IF(AND(#REF!&gt;0,#REF!&lt;5),D55&amp;#REF!,D55&amp;"9"))</f>
        <v>ZZZ9</v>
      </c>
      <c r="L55" s="568">
        <f t="shared" si="0"/>
        <v>999</v>
      </c>
      <c r="M55" s="577">
        <f t="shared" si="1"/>
        <v>999</v>
      </c>
      <c r="N55" s="574"/>
      <c r="O55" s="252"/>
      <c r="P55" s="570">
        <f t="shared" si="2"/>
        <v>999</v>
      </c>
      <c r="Q55" s="252"/>
    </row>
    <row r="56" spans="1:17" s="203" customFormat="1" ht="18.899999999999999" customHeight="1">
      <c r="A56" s="562">
        <v>50</v>
      </c>
      <c r="B56" s="246"/>
      <c r="C56" s="246"/>
      <c r="D56" s="247"/>
      <c r="E56" s="563"/>
      <c r="F56" s="252"/>
      <c r="G56" s="252"/>
      <c r="H56" s="571"/>
      <c r="I56" s="572"/>
      <c r="J56" s="566" t="e">
        <f>IF(AND(Q56="",#REF!&gt;0,#REF!&lt;5),K56,)</f>
        <v>#REF!</v>
      </c>
      <c r="K56" s="567" t="str">
        <f>IF(D56="","ZZZ9",IF(AND(#REF!&gt;0,#REF!&lt;5),D56&amp;#REF!,D56&amp;"9"))</f>
        <v>ZZZ9</v>
      </c>
      <c r="L56" s="568">
        <f t="shared" si="0"/>
        <v>999</v>
      </c>
      <c r="M56" s="577">
        <f t="shared" si="1"/>
        <v>999</v>
      </c>
      <c r="N56" s="574"/>
      <c r="O56" s="252"/>
      <c r="P56" s="570">
        <f t="shared" si="2"/>
        <v>999</v>
      </c>
      <c r="Q56" s="252"/>
    </row>
    <row r="57" spans="1:17" s="203" customFormat="1" ht="18.899999999999999" customHeight="1">
      <c r="A57" s="562">
        <v>51</v>
      </c>
      <c r="B57" s="246"/>
      <c r="C57" s="246"/>
      <c r="D57" s="247"/>
      <c r="E57" s="563"/>
      <c r="F57" s="252"/>
      <c r="G57" s="252"/>
      <c r="H57" s="571"/>
      <c r="I57" s="572"/>
      <c r="J57" s="566" t="e">
        <f>IF(AND(Q57="",#REF!&gt;0,#REF!&lt;5),K57,)</f>
        <v>#REF!</v>
      </c>
      <c r="K57" s="567" t="str">
        <f>IF(D57="","ZZZ9",IF(AND(#REF!&gt;0,#REF!&lt;5),D57&amp;#REF!,D57&amp;"9"))</f>
        <v>ZZZ9</v>
      </c>
      <c r="L57" s="568">
        <f t="shared" si="0"/>
        <v>999</v>
      </c>
      <c r="M57" s="577">
        <f t="shared" si="1"/>
        <v>999</v>
      </c>
      <c r="N57" s="574"/>
      <c r="O57" s="252"/>
      <c r="P57" s="570">
        <f t="shared" si="2"/>
        <v>999</v>
      </c>
      <c r="Q57" s="252"/>
    </row>
    <row r="58" spans="1:17" s="203" customFormat="1" ht="18.899999999999999" customHeight="1">
      <c r="A58" s="562">
        <v>52</v>
      </c>
      <c r="B58" s="246"/>
      <c r="C58" s="246"/>
      <c r="D58" s="247"/>
      <c r="E58" s="563"/>
      <c r="F58" s="252"/>
      <c r="G58" s="252"/>
      <c r="H58" s="571"/>
      <c r="I58" s="572"/>
      <c r="J58" s="566" t="e">
        <f>IF(AND(Q58="",#REF!&gt;0,#REF!&lt;5),K58,)</f>
        <v>#REF!</v>
      </c>
      <c r="K58" s="567" t="str">
        <f>IF(D58="","ZZZ9",IF(AND(#REF!&gt;0,#REF!&lt;5),D58&amp;#REF!,D58&amp;"9"))</f>
        <v>ZZZ9</v>
      </c>
      <c r="L58" s="568">
        <f t="shared" si="0"/>
        <v>999</v>
      </c>
      <c r="M58" s="577">
        <f t="shared" si="1"/>
        <v>999</v>
      </c>
      <c r="N58" s="574"/>
      <c r="O58" s="252"/>
      <c r="P58" s="570">
        <f t="shared" si="2"/>
        <v>999</v>
      </c>
      <c r="Q58" s="252"/>
    </row>
    <row r="59" spans="1:17" s="203" customFormat="1" ht="18.899999999999999" customHeight="1">
      <c r="A59" s="562">
        <v>53</v>
      </c>
      <c r="B59" s="246"/>
      <c r="C59" s="246"/>
      <c r="D59" s="247"/>
      <c r="E59" s="563"/>
      <c r="F59" s="252"/>
      <c r="G59" s="252"/>
      <c r="H59" s="571"/>
      <c r="I59" s="572"/>
      <c r="J59" s="566" t="e">
        <f>IF(AND(Q59="",#REF!&gt;0,#REF!&lt;5),K59,)</f>
        <v>#REF!</v>
      </c>
      <c r="K59" s="567" t="str">
        <f>IF(D59="","ZZZ9",IF(AND(#REF!&gt;0,#REF!&lt;5),D59&amp;#REF!,D59&amp;"9"))</f>
        <v>ZZZ9</v>
      </c>
      <c r="L59" s="568">
        <f t="shared" si="0"/>
        <v>999</v>
      </c>
      <c r="M59" s="577">
        <f t="shared" si="1"/>
        <v>999</v>
      </c>
      <c r="N59" s="574"/>
      <c r="O59" s="252"/>
      <c r="P59" s="570">
        <f t="shared" si="2"/>
        <v>999</v>
      </c>
      <c r="Q59" s="252"/>
    </row>
    <row r="60" spans="1:17" s="203" customFormat="1" ht="18.899999999999999" customHeight="1">
      <c r="A60" s="562">
        <v>54</v>
      </c>
      <c r="B60" s="246"/>
      <c r="C60" s="246"/>
      <c r="D60" s="247"/>
      <c r="E60" s="563"/>
      <c r="F60" s="252"/>
      <c r="G60" s="252"/>
      <c r="H60" s="571"/>
      <c r="I60" s="572"/>
      <c r="J60" s="566" t="e">
        <f>IF(AND(Q60="",#REF!&gt;0,#REF!&lt;5),K60,)</f>
        <v>#REF!</v>
      </c>
      <c r="K60" s="567" t="str">
        <f>IF(D60="","ZZZ9",IF(AND(#REF!&gt;0,#REF!&lt;5),D60&amp;#REF!,D60&amp;"9"))</f>
        <v>ZZZ9</v>
      </c>
      <c r="L60" s="568">
        <f t="shared" si="0"/>
        <v>999</v>
      </c>
      <c r="M60" s="577">
        <f t="shared" si="1"/>
        <v>999</v>
      </c>
      <c r="N60" s="574"/>
      <c r="O60" s="252"/>
      <c r="P60" s="570">
        <f t="shared" si="2"/>
        <v>999</v>
      </c>
      <c r="Q60" s="252"/>
    </row>
    <row r="61" spans="1:17" s="203" customFormat="1" ht="18.899999999999999" customHeight="1">
      <c r="A61" s="562">
        <v>55</v>
      </c>
      <c r="B61" s="246"/>
      <c r="C61" s="246"/>
      <c r="D61" s="247"/>
      <c r="E61" s="563"/>
      <c r="F61" s="252"/>
      <c r="G61" s="252"/>
      <c r="H61" s="571"/>
      <c r="I61" s="572"/>
      <c r="J61" s="566" t="e">
        <f>IF(AND(Q61="",#REF!&gt;0,#REF!&lt;5),K61,)</f>
        <v>#REF!</v>
      </c>
      <c r="K61" s="567" t="str">
        <f>IF(D61="","ZZZ9",IF(AND(#REF!&gt;0,#REF!&lt;5),D61&amp;#REF!,D61&amp;"9"))</f>
        <v>ZZZ9</v>
      </c>
      <c r="L61" s="568">
        <f t="shared" si="0"/>
        <v>999</v>
      </c>
      <c r="M61" s="577">
        <f t="shared" si="1"/>
        <v>999</v>
      </c>
      <c r="N61" s="574"/>
      <c r="O61" s="252"/>
      <c r="P61" s="570">
        <f t="shared" si="2"/>
        <v>999</v>
      </c>
      <c r="Q61" s="252"/>
    </row>
    <row r="62" spans="1:17" s="203" customFormat="1" ht="18.899999999999999" customHeight="1">
      <c r="A62" s="562">
        <v>56</v>
      </c>
      <c r="B62" s="246"/>
      <c r="C62" s="246"/>
      <c r="D62" s="247"/>
      <c r="E62" s="563"/>
      <c r="F62" s="252"/>
      <c r="G62" s="252"/>
      <c r="H62" s="571"/>
      <c r="I62" s="572"/>
      <c r="J62" s="566" t="e">
        <f>IF(AND(Q62="",#REF!&gt;0,#REF!&lt;5),K62,)</f>
        <v>#REF!</v>
      </c>
      <c r="K62" s="567" t="str">
        <f>IF(D62="","ZZZ9",IF(AND(#REF!&gt;0,#REF!&lt;5),D62&amp;#REF!,D62&amp;"9"))</f>
        <v>ZZZ9</v>
      </c>
      <c r="L62" s="568">
        <f t="shared" si="0"/>
        <v>999</v>
      </c>
      <c r="M62" s="577">
        <f t="shared" si="1"/>
        <v>999</v>
      </c>
      <c r="N62" s="574"/>
      <c r="O62" s="252"/>
      <c r="P62" s="570">
        <f t="shared" si="2"/>
        <v>999</v>
      </c>
      <c r="Q62" s="252"/>
    </row>
    <row r="63" spans="1:17" s="203" customFormat="1" ht="18.899999999999999" customHeight="1">
      <c r="A63" s="562">
        <v>57</v>
      </c>
      <c r="B63" s="246"/>
      <c r="C63" s="246"/>
      <c r="D63" s="247"/>
      <c r="E63" s="563"/>
      <c r="F63" s="252"/>
      <c r="G63" s="252"/>
      <c r="H63" s="571"/>
      <c r="I63" s="572"/>
      <c r="J63" s="566" t="e">
        <f>IF(AND(Q63="",#REF!&gt;0,#REF!&lt;5),K63,)</f>
        <v>#REF!</v>
      </c>
      <c r="K63" s="567" t="str">
        <f>IF(D63="","ZZZ9",IF(AND(#REF!&gt;0,#REF!&lt;5),D63&amp;#REF!,D63&amp;"9"))</f>
        <v>ZZZ9</v>
      </c>
      <c r="L63" s="568">
        <f t="shared" si="0"/>
        <v>999</v>
      </c>
      <c r="M63" s="577">
        <f t="shared" si="1"/>
        <v>999</v>
      </c>
      <c r="N63" s="574"/>
      <c r="O63" s="252"/>
      <c r="P63" s="570">
        <f t="shared" si="2"/>
        <v>999</v>
      </c>
      <c r="Q63" s="252"/>
    </row>
    <row r="64" spans="1:17" s="203" customFormat="1" ht="18.899999999999999" customHeight="1">
      <c r="A64" s="562">
        <v>58</v>
      </c>
      <c r="B64" s="246"/>
      <c r="C64" s="246"/>
      <c r="D64" s="247"/>
      <c r="E64" s="563"/>
      <c r="F64" s="252"/>
      <c r="G64" s="252"/>
      <c r="H64" s="571"/>
      <c r="I64" s="572"/>
      <c r="J64" s="566" t="e">
        <f>IF(AND(Q64="",#REF!&gt;0,#REF!&lt;5),K64,)</f>
        <v>#REF!</v>
      </c>
      <c r="K64" s="567" t="str">
        <f>IF(D64="","ZZZ9",IF(AND(#REF!&gt;0,#REF!&lt;5),D64&amp;#REF!,D64&amp;"9"))</f>
        <v>ZZZ9</v>
      </c>
      <c r="L64" s="568">
        <f t="shared" si="0"/>
        <v>999</v>
      </c>
      <c r="M64" s="577">
        <f t="shared" si="1"/>
        <v>999</v>
      </c>
      <c r="N64" s="574"/>
      <c r="O64" s="252"/>
      <c r="P64" s="570">
        <f t="shared" si="2"/>
        <v>999</v>
      </c>
      <c r="Q64" s="252"/>
    </row>
    <row r="65" spans="1:17" s="203" customFormat="1" ht="18.899999999999999" customHeight="1">
      <c r="A65" s="562">
        <v>59</v>
      </c>
      <c r="B65" s="246"/>
      <c r="C65" s="246"/>
      <c r="D65" s="247"/>
      <c r="E65" s="563"/>
      <c r="F65" s="252"/>
      <c r="G65" s="252"/>
      <c r="H65" s="571"/>
      <c r="I65" s="572"/>
      <c r="J65" s="566" t="e">
        <f>IF(AND(Q65="",#REF!&gt;0,#REF!&lt;5),K65,)</f>
        <v>#REF!</v>
      </c>
      <c r="K65" s="567" t="str">
        <f>IF(D65="","ZZZ9",IF(AND(#REF!&gt;0,#REF!&lt;5),D65&amp;#REF!,D65&amp;"9"))</f>
        <v>ZZZ9</v>
      </c>
      <c r="L65" s="568">
        <f t="shared" si="0"/>
        <v>999</v>
      </c>
      <c r="M65" s="577">
        <f t="shared" si="1"/>
        <v>999</v>
      </c>
      <c r="N65" s="574"/>
      <c r="O65" s="252"/>
      <c r="P65" s="570">
        <f t="shared" si="2"/>
        <v>999</v>
      </c>
      <c r="Q65" s="252"/>
    </row>
    <row r="66" spans="1:17" s="203" customFormat="1" ht="18.899999999999999" customHeight="1">
      <c r="A66" s="562">
        <v>60</v>
      </c>
      <c r="B66" s="246"/>
      <c r="C66" s="246"/>
      <c r="D66" s="247"/>
      <c r="E66" s="563"/>
      <c r="F66" s="252"/>
      <c r="G66" s="252"/>
      <c r="H66" s="571"/>
      <c r="I66" s="572"/>
      <c r="J66" s="566" t="e">
        <f>IF(AND(Q66="",#REF!&gt;0,#REF!&lt;5),K66,)</f>
        <v>#REF!</v>
      </c>
      <c r="K66" s="567" t="str">
        <f>IF(D66="","ZZZ9",IF(AND(#REF!&gt;0,#REF!&lt;5),D66&amp;#REF!,D66&amp;"9"))</f>
        <v>ZZZ9</v>
      </c>
      <c r="L66" s="568">
        <f t="shared" si="0"/>
        <v>999</v>
      </c>
      <c r="M66" s="577">
        <f t="shared" si="1"/>
        <v>999</v>
      </c>
      <c r="N66" s="574"/>
      <c r="O66" s="252"/>
      <c r="P66" s="570">
        <f t="shared" si="2"/>
        <v>999</v>
      </c>
      <c r="Q66" s="252"/>
    </row>
    <row r="67" spans="1:17" s="203" customFormat="1" ht="18.899999999999999" customHeight="1">
      <c r="A67" s="562">
        <v>61</v>
      </c>
      <c r="B67" s="246"/>
      <c r="C67" s="246"/>
      <c r="D67" s="247"/>
      <c r="E67" s="563"/>
      <c r="F67" s="252"/>
      <c r="G67" s="252"/>
      <c r="H67" s="571"/>
      <c r="I67" s="572"/>
      <c r="J67" s="566" t="e">
        <f>IF(AND(Q67="",#REF!&gt;0,#REF!&lt;5),K67,)</f>
        <v>#REF!</v>
      </c>
      <c r="K67" s="567" t="str">
        <f>IF(D67="","ZZZ9",IF(AND(#REF!&gt;0,#REF!&lt;5),D67&amp;#REF!,D67&amp;"9"))</f>
        <v>ZZZ9</v>
      </c>
      <c r="L67" s="568">
        <f t="shared" si="0"/>
        <v>999</v>
      </c>
      <c r="M67" s="577">
        <f t="shared" si="1"/>
        <v>999</v>
      </c>
      <c r="N67" s="574"/>
      <c r="O67" s="252"/>
      <c r="P67" s="570">
        <f t="shared" si="2"/>
        <v>999</v>
      </c>
      <c r="Q67" s="252"/>
    </row>
    <row r="68" spans="1:17" s="203" customFormat="1" ht="18.899999999999999" customHeight="1">
      <c r="A68" s="562">
        <v>62</v>
      </c>
      <c r="B68" s="246"/>
      <c r="C68" s="246"/>
      <c r="D68" s="247"/>
      <c r="E68" s="563"/>
      <c r="F68" s="252"/>
      <c r="G68" s="252"/>
      <c r="H68" s="571"/>
      <c r="I68" s="572"/>
      <c r="J68" s="566" t="e">
        <f>IF(AND(Q68="",#REF!&gt;0,#REF!&lt;5),K68,)</f>
        <v>#REF!</v>
      </c>
      <c r="K68" s="567" t="str">
        <f>IF(D68="","ZZZ9",IF(AND(#REF!&gt;0,#REF!&lt;5),D68&amp;#REF!,D68&amp;"9"))</f>
        <v>ZZZ9</v>
      </c>
      <c r="L68" s="568">
        <f t="shared" si="0"/>
        <v>999</v>
      </c>
      <c r="M68" s="577">
        <f t="shared" si="1"/>
        <v>999</v>
      </c>
      <c r="N68" s="574"/>
      <c r="O68" s="252"/>
      <c r="P68" s="570">
        <f t="shared" si="2"/>
        <v>999</v>
      </c>
      <c r="Q68" s="252"/>
    </row>
    <row r="69" spans="1:17" s="203" customFormat="1" ht="18.899999999999999" customHeight="1">
      <c r="A69" s="562">
        <v>63</v>
      </c>
      <c r="B69" s="246"/>
      <c r="C69" s="246"/>
      <c r="D69" s="247"/>
      <c r="E69" s="563"/>
      <c r="F69" s="252"/>
      <c r="G69" s="252"/>
      <c r="H69" s="571"/>
      <c r="I69" s="572"/>
      <c r="J69" s="566" t="e">
        <f>IF(AND(Q69="",#REF!&gt;0,#REF!&lt;5),K69,)</f>
        <v>#REF!</v>
      </c>
      <c r="K69" s="567" t="str">
        <f>IF(D69="","ZZZ9",IF(AND(#REF!&gt;0,#REF!&lt;5),D69&amp;#REF!,D69&amp;"9"))</f>
        <v>ZZZ9</v>
      </c>
      <c r="L69" s="568">
        <f t="shared" si="0"/>
        <v>999</v>
      </c>
      <c r="M69" s="577">
        <f t="shared" si="1"/>
        <v>999</v>
      </c>
      <c r="N69" s="574"/>
      <c r="O69" s="252"/>
      <c r="P69" s="570">
        <f t="shared" si="2"/>
        <v>999</v>
      </c>
      <c r="Q69" s="252"/>
    </row>
    <row r="70" spans="1:17" s="203" customFormat="1" ht="18.899999999999999" customHeight="1">
      <c r="A70" s="562">
        <v>64</v>
      </c>
      <c r="B70" s="246"/>
      <c r="C70" s="246"/>
      <c r="D70" s="247"/>
      <c r="E70" s="563"/>
      <c r="F70" s="252"/>
      <c r="G70" s="252"/>
      <c r="H70" s="571"/>
      <c r="I70" s="572"/>
      <c r="J70" s="566" t="e">
        <f>IF(AND(Q70="",#REF!&gt;0,#REF!&lt;5),K70,)</f>
        <v>#REF!</v>
      </c>
      <c r="K70" s="567" t="str">
        <f>IF(D70="","ZZZ9",IF(AND(#REF!&gt;0,#REF!&lt;5),D70&amp;#REF!,D70&amp;"9"))</f>
        <v>ZZZ9</v>
      </c>
      <c r="L70" s="568">
        <f t="shared" si="0"/>
        <v>999</v>
      </c>
      <c r="M70" s="577">
        <f t="shared" si="1"/>
        <v>999</v>
      </c>
      <c r="N70" s="574"/>
      <c r="O70" s="252"/>
      <c r="P70" s="570">
        <f t="shared" si="2"/>
        <v>999</v>
      </c>
      <c r="Q70" s="252"/>
    </row>
    <row r="71" spans="1:17" s="203" customFormat="1" ht="18.899999999999999" customHeight="1">
      <c r="A71" s="562">
        <v>65</v>
      </c>
      <c r="B71" s="246"/>
      <c r="C71" s="246"/>
      <c r="D71" s="247"/>
      <c r="E71" s="563"/>
      <c r="F71" s="252"/>
      <c r="G71" s="252"/>
      <c r="H71" s="571"/>
      <c r="I71" s="572"/>
      <c r="J71" s="566" t="e">
        <f>IF(AND(Q71="",#REF!&gt;0,#REF!&lt;5),K71,)</f>
        <v>#REF!</v>
      </c>
      <c r="K71" s="567" t="str">
        <f>IF(D71="","ZZZ9",IF(AND(#REF!&gt;0,#REF!&lt;5),D71&amp;#REF!,D71&amp;"9"))</f>
        <v>ZZZ9</v>
      </c>
      <c r="L71" s="568">
        <f t="shared" si="0"/>
        <v>999</v>
      </c>
      <c r="M71" s="577">
        <f t="shared" si="1"/>
        <v>999</v>
      </c>
      <c r="N71" s="574"/>
      <c r="O71" s="252"/>
      <c r="P71" s="570">
        <f t="shared" si="2"/>
        <v>999</v>
      </c>
      <c r="Q71" s="252"/>
    </row>
    <row r="72" spans="1:17" s="203" customFormat="1" ht="18.899999999999999" customHeight="1">
      <c r="A72" s="562">
        <v>66</v>
      </c>
      <c r="B72" s="246"/>
      <c r="C72" s="246"/>
      <c r="D72" s="247"/>
      <c r="E72" s="563"/>
      <c r="F72" s="252"/>
      <c r="G72" s="252"/>
      <c r="H72" s="571"/>
      <c r="I72" s="572"/>
      <c r="J72" s="566" t="e">
        <f>IF(AND(Q72="",#REF!&gt;0,#REF!&lt;5),K72,)</f>
        <v>#REF!</v>
      </c>
      <c r="K72" s="567" t="str">
        <f>IF(D72="","ZZZ9",IF(AND(#REF!&gt;0,#REF!&lt;5),D72&amp;#REF!,D72&amp;"9"))</f>
        <v>ZZZ9</v>
      </c>
      <c r="L72" s="568">
        <f t="shared" si="0"/>
        <v>999</v>
      </c>
      <c r="M72" s="577">
        <f t="shared" si="1"/>
        <v>999</v>
      </c>
      <c r="N72" s="574"/>
      <c r="O72" s="252"/>
      <c r="P72" s="570">
        <f t="shared" si="2"/>
        <v>999</v>
      </c>
      <c r="Q72" s="252"/>
    </row>
    <row r="73" spans="1:17" s="203" customFormat="1" ht="18.899999999999999" customHeight="1">
      <c r="A73" s="562">
        <v>67</v>
      </c>
      <c r="B73" s="246"/>
      <c r="C73" s="246"/>
      <c r="D73" s="247"/>
      <c r="E73" s="563"/>
      <c r="F73" s="252"/>
      <c r="G73" s="252"/>
      <c r="H73" s="571"/>
      <c r="I73" s="572"/>
      <c r="J73" s="566" t="e">
        <f>IF(AND(Q73="",#REF!&gt;0,#REF!&lt;5),K73,)</f>
        <v>#REF!</v>
      </c>
      <c r="K73" s="567" t="str">
        <f>IF(D73="","ZZZ9",IF(AND(#REF!&gt;0,#REF!&lt;5),D73&amp;#REF!,D73&amp;"9"))</f>
        <v>ZZZ9</v>
      </c>
      <c r="L73" s="568">
        <f t="shared" si="0"/>
        <v>999</v>
      </c>
      <c r="M73" s="577">
        <f t="shared" si="1"/>
        <v>999</v>
      </c>
      <c r="N73" s="574"/>
      <c r="O73" s="252"/>
      <c r="P73" s="570">
        <f t="shared" si="2"/>
        <v>999</v>
      </c>
      <c r="Q73" s="252"/>
    </row>
    <row r="74" spans="1:17" s="203" customFormat="1" ht="18.899999999999999" customHeight="1">
      <c r="A74" s="562">
        <v>68</v>
      </c>
      <c r="B74" s="246"/>
      <c r="C74" s="246"/>
      <c r="D74" s="247"/>
      <c r="E74" s="563"/>
      <c r="F74" s="252"/>
      <c r="G74" s="252"/>
      <c r="H74" s="571"/>
      <c r="I74" s="572"/>
      <c r="J74" s="566" t="e">
        <f>IF(AND(Q74="",#REF!&gt;0,#REF!&lt;5),K74,)</f>
        <v>#REF!</v>
      </c>
      <c r="K74" s="567" t="str">
        <f>IF(D74="","ZZZ9",IF(AND(#REF!&gt;0,#REF!&lt;5),D74&amp;#REF!,D74&amp;"9"))</f>
        <v>ZZZ9</v>
      </c>
      <c r="L74" s="568">
        <f t="shared" si="0"/>
        <v>999</v>
      </c>
      <c r="M74" s="577">
        <f t="shared" si="1"/>
        <v>999</v>
      </c>
      <c r="N74" s="574"/>
      <c r="O74" s="252"/>
      <c r="P74" s="570">
        <f t="shared" si="2"/>
        <v>999</v>
      </c>
      <c r="Q74" s="252"/>
    </row>
    <row r="75" spans="1:17" s="203" customFormat="1" ht="18.899999999999999" customHeight="1">
      <c r="A75" s="562">
        <v>69</v>
      </c>
      <c r="B75" s="246"/>
      <c r="C75" s="246"/>
      <c r="D75" s="247"/>
      <c r="E75" s="563"/>
      <c r="F75" s="252"/>
      <c r="G75" s="252"/>
      <c r="H75" s="571"/>
      <c r="I75" s="572"/>
      <c r="J75" s="566" t="e">
        <f>IF(AND(Q75="",#REF!&gt;0,#REF!&lt;5),K75,)</f>
        <v>#REF!</v>
      </c>
      <c r="K75" s="567" t="str">
        <f>IF(D75="","ZZZ9",IF(AND(#REF!&gt;0,#REF!&lt;5),D75&amp;#REF!,D75&amp;"9"))</f>
        <v>ZZZ9</v>
      </c>
      <c r="L75" s="568">
        <f t="shared" si="0"/>
        <v>999</v>
      </c>
      <c r="M75" s="577">
        <f t="shared" si="1"/>
        <v>999</v>
      </c>
      <c r="N75" s="574"/>
      <c r="O75" s="252"/>
      <c r="P75" s="570">
        <f t="shared" si="2"/>
        <v>999</v>
      </c>
      <c r="Q75" s="252"/>
    </row>
    <row r="76" spans="1:17" s="203" customFormat="1" ht="18.899999999999999" customHeight="1">
      <c r="A76" s="562">
        <v>70</v>
      </c>
      <c r="B76" s="246"/>
      <c r="C76" s="246"/>
      <c r="D76" s="247"/>
      <c r="E76" s="563"/>
      <c r="F76" s="252"/>
      <c r="G76" s="252"/>
      <c r="H76" s="571"/>
      <c r="I76" s="572"/>
      <c r="J76" s="566" t="e">
        <f>IF(AND(Q76="",#REF!&gt;0,#REF!&lt;5),K76,)</f>
        <v>#REF!</v>
      </c>
      <c r="K76" s="567" t="str">
        <f>IF(D76="","ZZZ9",IF(AND(#REF!&gt;0,#REF!&lt;5),D76&amp;#REF!,D76&amp;"9"))</f>
        <v>ZZZ9</v>
      </c>
      <c r="L76" s="568">
        <f t="shared" si="0"/>
        <v>999</v>
      </c>
      <c r="M76" s="577">
        <f t="shared" si="1"/>
        <v>999</v>
      </c>
      <c r="N76" s="574"/>
      <c r="O76" s="252"/>
      <c r="P76" s="570">
        <f t="shared" si="2"/>
        <v>999</v>
      </c>
      <c r="Q76" s="252"/>
    </row>
    <row r="77" spans="1:17" s="203" customFormat="1" ht="18.899999999999999" customHeight="1">
      <c r="A77" s="562">
        <v>71</v>
      </c>
      <c r="B77" s="246"/>
      <c r="C77" s="246"/>
      <c r="D77" s="247"/>
      <c r="E77" s="563"/>
      <c r="F77" s="252"/>
      <c r="G77" s="252"/>
      <c r="H77" s="571"/>
      <c r="I77" s="572"/>
      <c r="J77" s="566" t="e">
        <f>IF(AND(Q77="",#REF!&gt;0,#REF!&lt;5),K77,)</f>
        <v>#REF!</v>
      </c>
      <c r="K77" s="567" t="str">
        <f>IF(D77="","ZZZ9",IF(AND(#REF!&gt;0,#REF!&lt;5),D77&amp;#REF!,D77&amp;"9"))</f>
        <v>ZZZ9</v>
      </c>
      <c r="L77" s="568">
        <f t="shared" si="0"/>
        <v>999</v>
      </c>
      <c r="M77" s="577">
        <f t="shared" si="1"/>
        <v>999</v>
      </c>
      <c r="N77" s="574"/>
      <c r="O77" s="252"/>
      <c r="P77" s="570">
        <f t="shared" si="2"/>
        <v>999</v>
      </c>
      <c r="Q77" s="252"/>
    </row>
    <row r="78" spans="1:17" s="203" customFormat="1" ht="18.899999999999999" customHeight="1">
      <c r="A78" s="562">
        <v>72</v>
      </c>
      <c r="B78" s="246"/>
      <c r="C78" s="246"/>
      <c r="D78" s="247"/>
      <c r="E78" s="563"/>
      <c r="F78" s="252"/>
      <c r="G78" s="252"/>
      <c r="H78" s="571"/>
      <c r="I78" s="572"/>
      <c r="J78" s="566" t="e">
        <f>IF(AND(Q78="",#REF!&gt;0,#REF!&lt;5),K78,)</f>
        <v>#REF!</v>
      </c>
      <c r="K78" s="567" t="str">
        <f>IF(D78="","ZZZ9",IF(AND(#REF!&gt;0,#REF!&lt;5),D78&amp;#REF!,D78&amp;"9"))</f>
        <v>ZZZ9</v>
      </c>
      <c r="L78" s="568">
        <f t="shared" si="0"/>
        <v>999</v>
      </c>
      <c r="M78" s="577">
        <f t="shared" si="1"/>
        <v>999</v>
      </c>
      <c r="N78" s="574"/>
      <c r="O78" s="252"/>
      <c r="P78" s="570">
        <f t="shared" si="2"/>
        <v>999</v>
      </c>
      <c r="Q78" s="252"/>
    </row>
    <row r="79" spans="1:17" s="203" customFormat="1" ht="18.899999999999999" customHeight="1">
      <c r="A79" s="562">
        <v>73</v>
      </c>
      <c r="B79" s="246"/>
      <c r="C79" s="246"/>
      <c r="D79" s="247"/>
      <c r="E79" s="563"/>
      <c r="F79" s="252"/>
      <c r="G79" s="252"/>
      <c r="H79" s="571"/>
      <c r="I79" s="572"/>
      <c r="J79" s="566" t="e">
        <f>IF(AND(Q79="",#REF!&gt;0,#REF!&lt;5),K79,)</f>
        <v>#REF!</v>
      </c>
      <c r="K79" s="567" t="str">
        <f>IF(D79="","ZZZ9",IF(AND(#REF!&gt;0,#REF!&lt;5),D79&amp;#REF!,D79&amp;"9"))</f>
        <v>ZZZ9</v>
      </c>
      <c r="L79" s="568">
        <f t="shared" si="0"/>
        <v>999</v>
      </c>
      <c r="M79" s="577">
        <f t="shared" si="1"/>
        <v>999</v>
      </c>
      <c r="N79" s="574"/>
      <c r="O79" s="252"/>
      <c r="P79" s="570">
        <f t="shared" si="2"/>
        <v>999</v>
      </c>
      <c r="Q79" s="252"/>
    </row>
    <row r="80" spans="1:17" s="203" customFormat="1" ht="18.899999999999999" customHeight="1">
      <c r="A80" s="562">
        <v>74</v>
      </c>
      <c r="B80" s="246"/>
      <c r="C80" s="246"/>
      <c r="D80" s="247"/>
      <c r="E80" s="563"/>
      <c r="F80" s="252"/>
      <c r="G80" s="252"/>
      <c r="H80" s="571"/>
      <c r="I80" s="572"/>
      <c r="J80" s="566" t="e">
        <f>IF(AND(Q80="",#REF!&gt;0,#REF!&lt;5),K80,)</f>
        <v>#REF!</v>
      </c>
      <c r="K80" s="567" t="str">
        <f>IF(D80="","ZZZ9",IF(AND(#REF!&gt;0,#REF!&lt;5),D80&amp;#REF!,D80&amp;"9"))</f>
        <v>ZZZ9</v>
      </c>
      <c r="L80" s="568">
        <f t="shared" si="0"/>
        <v>999</v>
      </c>
      <c r="M80" s="577">
        <f t="shared" si="1"/>
        <v>999</v>
      </c>
      <c r="N80" s="574"/>
      <c r="O80" s="252"/>
      <c r="P80" s="570">
        <f t="shared" si="2"/>
        <v>999</v>
      </c>
      <c r="Q80" s="252"/>
    </row>
    <row r="81" spans="1:17" s="203" customFormat="1" ht="18.899999999999999" customHeight="1">
      <c r="A81" s="562">
        <v>75</v>
      </c>
      <c r="B81" s="246"/>
      <c r="C81" s="246"/>
      <c r="D81" s="247"/>
      <c r="E81" s="563"/>
      <c r="F81" s="252"/>
      <c r="G81" s="252"/>
      <c r="H81" s="571"/>
      <c r="I81" s="572"/>
      <c r="J81" s="566" t="e">
        <f>IF(AND(Q81="",#REF!&gt;0,#REF!&lt;5),K81,)</f>
        <v>#REF!</v>
      </c>
      <c r="K81" s="567" t="str">
        <f>IF(D81="","ZZZ9",IF(AND(#REF!&gt;0,#REF!&lt;5),D81&amp;#REF!,D81&amp;"9"))</f>
        <v>ZZZ9</v>
      </c>
      <c r="L81" s="568">
        <f t="shared" si="0"/>
        <v>999</v>
      </c>
      <c r="M81" s="577">
        <f t="shared" si="1"/>
        <v>999</v>
      </c>
      <c r="N81" s="574"/>
      <c r="O81" s="252"/>
      <c r="P81" s="570">
        <f t="shared" si="2"/>
        <v>999</v>
      </c>
      <c r="Q81" s="252"/>
    </row>
    <row r="82" spans="1:17" s="203" customFormat="1" ht="18.899999999999999" customHeight="1">
      <c r="A82" s="562">
        <v>76</v>
      </c>
      <c r="B82" s="246"/>
      <c r="C82" s="246"/>
      <c r="D82" s="247"/>
      <c r="E82" s="563"/>
      <c r="F82" s="252"/>
      <c r="G82" s="252"/>
      <c r="H82" s="571"/>
      <c r="I82" s="572"/>
      <c r="J82" s="566" t="e">
        <f>IF(AND(Q82="",#REF!&gt;0,#REF!&lt;5),K82,)</f>
        <v>#REF!</v>
      </c>
      <c r="K82" s="567" t="str">
        <f>IF(D82="","ZZZ9",IF(AND(#REF!&gt;0,#REF!&lt;5),D82&amp;#REF!,D82&amp;"9"))</f>
        <v>ZZZ9</v>
      </c>
      <c r="L82" s="568">
        <f t="shared" si="0"/>
        <v>999</v>
      </c>
      <c r="M82" s="577">
        <f t="shared" si="1"/>
        <v>999</v>
      </c>
      <c r="N82" s="574"/>
      <c r="O82" s="252"/>
      <c r="P82" s="570">
        <f t="shared" si="2"/>
        <v>999</v>
      </c>
      <c r="Q82" s="252"/>
    </row>
    <row r="83" spans="1:17" s="203" customFormat="1" ht="18.899999999999999" customHeight="1">
      <c r="A83" s="562">
        <v>77</v>
      </c>
      <c r="B83" s="246"/>
      <c r="C83" s="246"/>
      <c r="D83" s="247"/>
      <c r="E83" s="563"/>
      <c r="F83" s="252"/>
      <c r="G83" s="252"/>
      <c r="H83" s="571"/>
      <c r="I83" s="572"/>
      <c r="J83" s="566" t="e">
        <f>IF(AND(Q83="",#REF!&gt;0,#REF!&lt;5),K83,)</f>
        <v>#REF!</v>
      </c>
      <c r="K83" s="567" t="str">
        <f>IF(D83="","ZZZ9",IF(AND(#REF!&gt;0,#REF!&lt;5),D83&amp;#REF!,D83&amp;"9"))</f>
        <v>ZZZ9</v>
      </c>
      <c r="L83" s="568">
        <f t="shared" si="0"/>
        <v>999</v>
      </c>
      <c r="M83" s="577">
        <f t="shared" si="1"/>
        <v>999</v>
      </c>
      <c r="N83" s="574"/>
      <c r="O83" s="252"/>
      <c r="P83" s="570">
        <f t="shared" si="2"/>
        <v>999</v>
      </c>
      <c r="Q83" s="252"/>
    </row>
    <row r="84" spans="1:17" s="203" customFormat="1" ht="18.899999999999999" customHeight="1">
      <c r="A84" s="562">
        <v>78</v>
      </c>
      <c r="B84" s="246"/>
      <c r="C84" s="246"/>
      <c r="D84" s="247"/>
      <c r="E84" s="563"/>
      <c r="F84" s="252"/>
      <c r="G84" s="252"/>
      <c r="H84" s="571"/>
      <c r="I84" s="572"/>
      <c r="J84" s="566" t="e">
        <f>IF(AND(Q84="",#REF!&gt;0,#REF!&lt;5),K84,)</f>
        <v>#REF!</v>
      </c>
      <c r="K84" s="567" t="str">
        <f>IF(D84="","ZZZ9",IF(AND(#REF!&gt;0,#REF!&lt;5),D84&amp;#REF!,D84&amp;"9"))</f>
        <v>ZZZ9</v>
      </c>
      <c r="L84" s="568">
        <f t="shared" si="0"/>
        <v>999</v>
      </c>
      <c r="M84" s="577">
        <f t="shared" si="1"/>
        <v>999</v>
      </c>
      <c r="N84" s="574"/>
      <c r="O84" s="252"/>
      <c r="P84" s="570">
        <f t="shared" si="2"/>
        <v>999</v>
      </c>
      <c r="Q84" s="252"/>
    </row>
    <row r="85" spans="1:17" s="203" customFormat="1" ht="18.899999999999999" customHeight="1">
      <c r="A85" s="562">
        <v>79</v>
      </c>
      <c r="B85" s="246"/>
      <c r="C85" s="246"/>
      <c r="D85" s="247"/>
      <c r="E85" s="563"/>
      <c r="F85" s="252"/>
      <c r="G85" s="252"/>
      <c r="H85" s="571"/>
      <c r="I85" s="572"/>
      <c r="J85" s="566" t="e">
        <f>IF(AND(Q85="",#REF!&gt;0,#REF!&lt;5),K85,)</f>
        <v>#REF!</v>
      </c>
      <c r="K85" s="567" t="str">
        <f>IF(D85="","ZZZ9",IF(AND(#REF!&gt;0,#REF!&lt;5),D85&amp;#REF!,D85&amp;"9"))</f>
        <v>ZZZ9</v>
      </c>
      <c r="L85" s="568">
        <f t="shared" si="0"/>
        <v>999</v>
      </c>
      <c r="M85" s="577">
        <f t="shared" si="1"/>
        <v>999</v>
      </c>
      <c r="N85" s="574"/>
      <c r="O85" s="252"/>
      <c r="P85" s="570">
        <f t="shared" si="2"/>
        <v>999</v>
      </c>
      <c r="Q85" s="252"/>
    </row>
    <row r="86" spans="1:17" s="203" customFormat="1" ht="18.899999999999999" customHeight="1">
      <c r="A86" s="562">
        <v>80</v>
      </c>
      <c r="B86" s="246"/>
      <c r="C86" s="246"/>
      <c r="D86" s="247"/>
      <c r="E86" s="563"/>
      <c r="F86" s="252"/>
      <c r="G86" s="252"/>
      <c r="H86" s="571"/>
      <c r="I86" s="572"/>
      <c r="J86" s="566" t="e">
        <f>IF(AND(Q86="",#REF!&gt;0,#REF!&lt;5),K86,)</f>
        <v>#REF!</v>
      </c>
      <c r="K86" s="567" t="str">
        <f>IF(D86="","ZZZ9",IF(AND(#REF!&gt;0,#REF!&lt;5),D86&amp;#REF!,D86&amp;"9"))</f>
        <v>ZZZ9</v>
      </c>
      <c r="L86" s="568">
        <f t="shared" si="0"/>
        <v>999</v>
      </c>
      <c r="M86" s="577">
        <f t="shared" si="1"/>
        <v>999</v>
      </c>
      <c r="N86" s="574"/>
      <c r="O86" s="252"/>
      <c r="P86" s="570">
        <f t="shared" si="2"/>
        <v>999</v>
      </c>
      <c r="Q86" s="252"/>
    </row>
    <row r="87" spans="1:17" s="203" customFormat="1" ht="18.899999999999999" customHeight="1">
      <c r="A87" s="562">
        <v>81</v>
      </c>
      <c r="B87" s="246"/>
      <c r="C87" s="246"/>
      <c r="D87" s="247"/>
      <c r="E87" s="563"/>
      <c r="F87" s="252"/>
      <c r="G87" s="252"/>
      <c r="H87" s="571"/>
      <c r="I87" s="572"/>
      <c r="J87" s="566" t="e">
        <f>IF(AND(Q87="",#REF!&gt;0,#REF!&lt;5),K87,)</f>
        <v>#REF!</v>
      </c>
      <c r="K87" s="567" t="str">
        <f>IF(D87="","ZZZ9",IF(AND(#REF!&gt;0,#REF!&lt;5),D87&amp;#REF!,D87&amp;"9"))</f>
        <v>ZZZ9</v>
      </c>
      <c r="L87" s="568">
        <f t="shared" si="0"/>
        <v>999</v>
      </c>
      <c r="M87" s="577">
        <f t="shared" si="1"/>
        <v>999</v>
      </c>
      <c r="N87" s="574"/>
      <c r="O87" s="252"/>
      <c r="P87" s="570">
        <f t="shared" si="2"/>
        <v>999</v>
      </c>
      <c r="Q87" s="252"/>
    </row>
    <row r="88" spans="1:17" s="203" customFormat="1" ht="18.899999999999999" customHeight="1">
      <c r="A88" s="562">
        <v>82</v>
      </c>
      <c r="B88" s="246"/>
      <c r="C88" s="246"/>
      <c r="D88" s="247"/>
      <c r="E88" s="563"/>
      <c r="F88" s="252"/>
      <c r="G88" s="252"/>
      <c r="H88" s="571"/>
      <c r="I88" s="572"/>
      <c r="J88" s="566" t="e">
        <f>IF(AND(Q88="",#REF!&gt;0,#REF!&lt;5),K88,)</f>
        <v>#REF!</v>
      </c>
      <c r="K88" s="567" t="str">
        <f>IF(D88="","ZZZ9",IF(AND(#REF!&gt;0,#REF!&lt;5),D88&amp;#REF!,D88&amp;"9"))</f>
        <v>ZZZ9</v>
      </c>
      <c r="L88" s="568">
        <f t="shared" si="0"/>
        <v>999</v>
      </c>
      <c r="M88" s="577">
        <f t="shared" si="1"/>
        <v>999</v>
      </c>
      <c r="N88" s="574"/>
      <c r="O88" s="252"/>
      <c r="P88" s="570">
        <f t="shared" si="2"/>
        <v>999</v>
      </c>
      <c r="Q88" s="252"/>
    </row>
    <row r="89" spans="1:17" s="203" customFormat="1" ht="18.899999999999999" customHeight="1">
      <c r="A89" s="562">
        <v>83</v>
      </c>
      <c r="B89" s="246"/>
      <c r="C89" s="246"/>
      <c r="D89" s="247"/>
      <c r="E89" s="563"/>
      <c r="F89" s="252"/>
      <c r="G89" s="252"/>
      <c r="H89" s="571"/>
      <c r="I89" s="572"/>
      <c r="J89" s="566" t="e">
        <f>IF(AND(Q89="",#REF!&gt;0,#REF!&lt;5),K89,)</f>
        <v>#REF!</v>
      </c>
      <c r="K89" s="567" t="str">
        <f>IF(D89="","ZZZ9",IF(AND(#REF!&gt;0,#REF!&lt;5),D89&amp;#REF!,D89&amp;"9"))</f>
        <v>ZZZ9</v>
      </c>
      <c r="L89" s="568">
        <f t="shared" si="0"/>
        <v>999</v>
      </c>
      <c r="M89" s="577">
        <f t="shared" si="1"/>
        <v>999</v>
      </c>
      <c r="N89" s="574"/>
      <c r="O89" s="252"/>
      <c r="P89" s="570">
        <f t="shared" si="2"/>
        <v>999</v>
      </c>
      <c r="Q89" s="252"/>
    </row>
    <row r="90" spans="1:17" s="203" customFormat="1" ht="18.899999999999999" customHeight="1">
      <c r="A90" s="562">
        <v>84</v>
      </c>
      <c r="B90" s="246"/>
      <c r="C90" s="246"/>
      <c r="D90" s="247"/>
      <c r="E90" s="563"/>
      <c r="F90" s="252"/>
      <c r="G90" s="252"/>
      <c r="H90" s="571"/>
      <c r="I90" s="572"/>
      <c r="J90" s="566" t="e">
        <f>IF(AND(Q90="",#REF!&gt;0,#REF!&lt;5),K90,)</f>
        <v>#REF!</v>
      </c>
      <c r="K90" s="567" t="str">
        <f>IF(D90="","ZZZ9",IF(AND(#REF!&gt;0,#REF!&lt;5),D90&amp;#REF!,D90&amp;"9"))</f>
        <v>ZZZ9</v>
      </c>
      <c r="L90" s="568">
        <f t="shared" si="0"/>
        <v>999</v>
      </c>
      <c r="M90" s="577">
        <f t="shared" si="1"/>
        <v>999</v>
      </c>
      <c r="N90" s="574"/>
      <c r="O90" s="252"/>
      <c r="P90" s="570">
        <f t="shared" si="2"/>
        <v>999</v>
      </c>
      <c r="Q90" s="252"/>
    </row>
    <row r="91" spans="1:17" s="203" customFormat="1" ht="18.899999999999999" customHeight="1">
      <c r="A91" s="562">
        <v>85</v>
      </c>
      <c r="B91" s="246"/>
      <c r="C91" s="246"/>
      <c r="D91" s="247"/>
      <c r="E91" s="563"/>
      <c r="F91" s="252"/>
      <c r="G91" s="252"/>
      <c r="H91" s="571"/>
      <c r="I91" s="572"/>
      <c r="J91" s="566" t="e">
        <f>IF(AND(Q91="",#REF!&gt;0,#REF!&lt;5),K91,)</f>
        <v>#REF!</v>
      </c>
      <c r="K91" s="567" t="str">
        <f>IF(D91="","ZZZ9",IF(AND(#REF!&gt;0,#REF!&lt;5),D91&amp;#REF!,D91&amp;"9"))</f>
        <v>ZZZ9</v>
      </c>
      <c r="L91" s="568">
        <f t="shared" si="0"/>
        <v>999</v>
      </c>
      <c r="M91" s="577">
        <f t="shared" si="1"/>
        <v>999</v>
      </c>
      <c r="N91" s="574"/>
      <c r="O91" s="252"/>
      <c r="P91" s="570">
        <f t="shared" si="2"/>
        <v>999</v>
      </c>
      <c r="Q91" s="252"/>
    </row>
    <row r="92" spans="1:17" s="203" customFormat="1" ht="18.899999999999999" customHeight="1">
      <c r="A92" s="562">
        <v>86</v>
      </c>
      <c r="B92" s="246"/>
      <c r="C92" s="246"/>
      <c r="D92" s="247"/>
      <c r="E92" s="563"/>
      <c r="F92" s="252"/>
      <c r="G92" s="252"/>
      <c r="H92" s="571"/>
      <c r="I92" s="572"/>
      <c r="J92" s="566" t="e">
        <f>IF(AND(Q92="",#REF!&gt;0,#REF!&lt;5),K92,)</f>
        <v>#REF!</v>
      </c>
      <c r="K92" s="567" t="str">
        <f>IF(D92="","ZZZ9",IF(AND(#REF!&gt;0,#REF!&lt;5),D92&amp;#REF!,D92&amp;"9"))</f>
        <v>ZZZ9</v>
      </c>
      <c r="L92" s="568">
        <f t="shared" si="0"/>
        <v>999</v>
      </c>
      <c r="M92" s="577">
        <f t="shared" si="1"/>
        <v>999</v>
      </c>
      <c r="N92" s="574"/>
      <c r="O92" s="252"/>
      <c r="P92" s="570">
        <f t="shared" si="2"/>
        <v>999</v>
      </c>
      <c r="Q92" s="252"/>
    </row>
    <row r="93" spans="1:17" s="203" customFormat="1" ht="18.899999999999999" customHeight="1">
      <c r="A93" s="562">
        <v>87</v>
      </c>
      <c r="B93" s="246"/>
      <c r="C93" s="246"/>
      <c r="D93" s="247"/>
      <c r="E93" s="563"/>
      <c r="F93" s="252"/>
      <c r="G93" s="252"/>
      <c r="H93" s="571"/>
      <c r="I93" s="572"/>
      <c r="J93" s="566" t="e">
        <f>IF(AND(Q93="",#REF!&gt;0,#REF!&lt;5),K93,)</f>
        <v>#REF!</v>
      </c>
      <c r="K93" s="567" t="str">
        <f>IF(D93="","ZZZ9",IF(AND(#REF!&gt;0,#REF!&lt;5),D93&amp;#REF!,D93&amp;"9"))</f>
        <v>ZZZ9</v>
      </c>
      <c r="L93" s="568">
        <f t="shared" si="0"/>
        <v>999</v>
      </c>
      <c r="M93" s="577">
        <f t="shared" si="1"/>
        <v>999</v>
      </c>
      <c r="N93" s="574"/>
      <c r="O93" s="252"/>
      <c r="P93" s="570">
        <f t="shared" si="2"/>
        <v>999</v>
      </c>
      <c r="Q93" s="252"/>
    </row>
    <row r="94" spans="1:17" s="203" customFormat="1" ht="18.899999999999999" customHeight="1">
      <c r="A94" s="562">
        <v>88</v>
      </c>
      <c r="B94" s="246"/>
      <c r="C94" s="246"/>
      <c r="D94" s="247"/>
      <c r="E94" s="563"/>
      <c r="F94" s="252"/>
      <c r="G94" s="252"/>
      <c r="H94" s="571"/>
      <c r="I94" s="572"/>
      <c r="J94" s="566" t="e">
        <f>IF(AND(Q94="",#REF!&gt;0,#REF!&lt;5),K94,)</f>
        <v>#REF!</v>
      </c>
      <c r="K94" s="567" t="str">
        <f>IF(D94="","ZZZ9",IF(AND(#REF!&gt;0,#REF!&lt;5),D94&amp;#REF!,D94&amp;"9"))</f>
        <v>ZZZ9</v>
      </c>
      <c r="L94" s="568">
        <f t="shared" si="0"/>
        <v>999</v>
      </c>
      <c r="M94" s="577">
        <f t="shared" si="1"/>
        <v>999</v>
      </c>
      <c r="N94" s="574"/>
      <c r="O94" s="252"/>
      <c r="P94" s="570">
        <f t="shared" si="2"/>
        <v>999</v>
      </c>
      <c r="Q94" s="252"/>
    </row>
    <row r="95" spans="1:17" s="203" customFormat="1" ht="18.899999999999999" customHeight="1">
      <c r="A95" s="562">
        <v>89</v>
      </c>
      <c r="B95" s="246"/>
      <c r="C95" s="246"/>
      <c r="D95" s="247"/>
      <c r="E95" s="563"/>
      <c r="F95" s="252"/>
      <c r="G95" s="252"/>
      <c r="H95" s="571"/>
      <c r="I95" s="572"/>
      <c r="J95" s="566" t="e">
        <f>IF(AND(Q95="",#REF!&gt;0,#REF!&lt;5),K95,)</f>
        <v>#REF!</v>
      </c>
      <c r="K95" s="567" t="str">
        <f>IF(D95="","ZZZ9",IF(AND(#REF!&gt;0,#REF!&lt;5),D95&amp;#REF!,D95&amp;"9"))</f>
        <v>ZZZ9</v>
      </c>
      <c r="L95" s="568">
        <f t="shared" si="0"/>
        <v>999</v>
      </c>
      <c r="M95" s="577">
        <f t="shared" si="1"/>
        <v>999</v>
      </c>
      <c r="N95" s="574"/>
      <c r="O95" s="252"/>
      <c r="P95" s="570">
        <f t="shared" si="2"/>
        <v>999</v>
      </c>
      <c r="Q95" s="252"/>
    </row>
    <row r="96" spans="1:17" s="203" customFormat="1" ht="18.899999999999999" customHeight="1">
      <c r="A96" s="562">
        <v>90</v>
      </c>
      <c r="B96" s="246"/>
      <c r="C96" s="246"/>
      <c r="D96" s="247"/>
      <c r="E96" s="563"/>
      <c r="F96" s="252"/>
      <c r="G96" s="252"/>
      <c r="H96" s="571"/>
      <c r="I96" s="572"/>
      <c r="J96" s="566" t="e">
        <f>IF(AND(Q96="",#REF!&gt;0,#REF!&lt;5),K96,)</f>
        <v>#REF!</v>
      </c>
      <c r="K96" s="567" t="str">
        <f>IF(D96="","ZZZ9",IF(AND(#REF!&gt;0,#REF!&lt;5),D96&amp;#REF!,D96&amp;"9"))</f>
        <v>ZZZ9</v>
      </c>
      <c r="L96" s="568">
        <f t="shared" si="0"/>
        <v>999</v>
      </c>
      <c r="M96" s="577">
        <f t="shared" si="1"/>
        <v>999</v>
      </c>
      <c r="N96" s="574"/>
      <c r="O96" s="252"/>
      <c r="P96" s="570">
        <f t="shared" si="2"/>
        <v>999</v>
      </c>
      <c r="Q96" s="252"/>
    </row>
    <row r="97" spans="1:17" s="203" customFormat="1" ht="18.899999999999999" customHeight="1">
      <c r="A97" s="562">
        <v>91</v>
      </c>
      <c r="B97" s="246"/>
      <c r="C97" s="246"/>
      <c r="D97" s="247"/>
      <c r="E97" s="563"/>
      <c r="F97" s="252"/>
      <c r="G97" s="252"/>
      <c r="H97" s="571"/>
      <c r="I97" s="572"/>
      <c r="J97" s="566" t="e">
        <f>IF(AND(Q97="",#REF!&gt;0,#REF!&lt;5),K97,)</f>
        <v>#REF!</v>
      </c>
      <c r="K97" s="567" t="str">
        <f>IF(D97="","ZZZ9",IF(AND(#REF!&gt;0,#REF!&lt;5),D97&amp;#REF!,D97&amp;"9"))</f>
        <v>ZZZ9</v>
      </c>
      <c r="L97" s="568">
        <f t="shared" si="0"/>
        <v>999</v>
      </c>
      <c r="M97" s="577">
        <f t="shared" si="1"/>
        <v>999</v>
      </c>
      <c r="N97" s="574"/>
      <c r="O97" s="252"/>
      <c r="P97" s="570">
        <f t="shared" si="2"/>
        <v>999</v>
      </c>
      <c r="Q97" s="252"/>
    </row>
    <row r="98" spans="1:17" s="203" customFormat="1" ht="18.899999999999999" customHeight="1">
      <c r="A98" s="562">
        <v>92</v>
      </c>
      <c r="B98" s="246"/>
      <c r="C98" s="246"/>
      <c r="D98" s="247"/>
      <c r="E98" s="563"/>
      <c r="F98" s="252"/>
      <c r="G98" s="252"/>
      <c r="H98" s="571"/>
      <c r="I98" s="572"/>
      <c r="J98" s="566" t="e">
        <f>IF(AND(Q98="",#REF!&gt;0,#REF!&lt;5),K98,)</f>
        <v>#REF!</v>
      </c>
      <c r="K98" s="567" t="str">
        <f>IF(D98="","ZZZ9",IF(AND(#REF!&gt;0,#REF!&lt;5),D98&amp;#REF!,D98&amp;"9"))</f>
        <v>ZZZ9</v>
      </c>
      <c r="L98" s="568">
        <f t="shared" si="0"/>
        <v>999</v>
      </c>
      <c r="M98" s="577">
        <f t="shared" si="1"/>
        <v>999</v>
      </c>
      <c r="N98" s="574"/>
      <c r="O98" s="252"/>
      <c r="P98" s="570">
        <f t="shared" si="2"/>
        <v>999</v>
      </c>
      <c r="Q98" s="252"/>
    </row>
    <row r="99" spans="1:17" s="203" customFormat="1" ht="18.899999999999999" customHeight="1">
      <c r="A99" s="562">
        <v>93</v>
      </c>
      <c r="B99" s="246"/>
      <c r="C99" s="246"/>
      <c r="D99" s="247"/>
      <c r="E99" s="563"/>
      <c r="F99" s="252"/>
      <c r="G99" s="252"/>
      <c r="H99" s="571"/>
      <c r="I99" s="572"/>
      <c r="J99" s="566" t="e">
        <f>IF(AND(Q99="",#REF!&gt;0,#REF!&lt;5),K99,)</f>
        <v>#REF!</v>
      </c>
      <c r="K99" s="567" t="str">
        <f>IF(D99="","ZZZ9",IF(AND(#REF!&gt;0,#REF!&lt;5),D99&amp;#REF!,D99&amp;"9"))</f>
        <v>ZZZ9</v>
      </c>
      <c r="L99" s="568">
        <f t="shared" si="0"/>
        <v>999</v>
      </c>
      <c r="M99" s="577">
        <f t="shared" si="1"/>
        <v>999</v>
      </c>
      <c r="N99" s="574"/>
      <c r="O99" s="252"/>
      <c r="P99" s="570">
        <f t="shared" si="2"/>
        <v>999</v>
      </c>
      <c r="Q99" s="252"/>
    </row>
    <row r="100" spans="1:17" s="203" customFormat="1" ht="18.899999999999999" customHeight="1">
      <c r="A100" s="562">
        <v>94</v>
      </c>
      <c r="B100" s="246"/>
      <c r="C100" s="246"/>
      <c r="D100" s="247"/>
      <c r="E100" s="563"/>
      <c r="F100" s="252"/>
      <c r="G100" s="252"/>
      <c r="H100" s="571"/>
      <c r="I100" s="572"/>
      <c r="J100" s="566" t="e">
        <f>IF(AND(Q100="",#REF!&gt;0,#REF!&lt;5),K100,)</f>
        <v>#REF!</v>
      </c>
      <c r="K100" s="567" t="str">
        <f>IF(D100="","ZZZ9",IF(AND(#REF!&gt;0,#REF!&lt;5),D100&amp;#REF!,D100&amp;"9"))</f>
        <v>ZZZ9</v>
      </c>
      <c r="L100" s="568">
        <f t="shared" si="0"/>
        <v>999</v>
      </c>
      <c r="M100" s="577">
        <f t="shared" si="1"/>
        <v>999</v>
      </c>
      <c r="N100" s="574"/>
      <c r="O100" s="252"/>
      <c r="P100" s="570">
        <f t="shared" si="2"/>
        <v>999</v>
      </c>
      <c r="Q100" s="252"/>
    </row>
    <row r="101" spans="1:17" s="203" customFormat="1" ht="18.899999999999999" customHeight="1">
      <c r="A101" s="562">
        <v>95</v>
      </c>
      <c r="B101" s="246"/>
      <c r="C101" s="246"/>
      <c r="D101" s="247"/>
      <c r="E101" s="563"/>
      <c r="F101" s="252"/>
      <c r="G101" s="252"/>
      <c r="H101" s="571"/>
      <c r="I101" s="572"/>
      <c r="J101" s="566" t="e">
        <f>IF(AND(Q101="",#REF!&gt;0,#REF!&lt;5),K101,)</f>
        <v>#REF!</v>
      </c>
      <c r="K101" s="567" t="str">
        <f>IF(D101="","ZZZ9",IF(AND(#REF!&gt;0,#REF!&lt;5),D101&amp;#REF!,D101&amp;"9"))</f>
        <v>ZZZ9</v>
      </c>
      <c r="L101" s="568">
        <f t="shared" si="0"/>
        <v>999</v>
      </c>
      <c r="M101" s="577">
        <f t="shared" si="1"/>
        <v>999</v>
      </c>
      <c r="N101" s="574"/>
      <c r="O101" s="252"/>
      <c r="P101" s="570">
        <f t="shared" si="2"/>
        <v>999</v>
      </c>
      <c r="Q101" s="252"/>
    </row>
    <row r="102" spans="1:17" s="203" customFormat="1" ht="18.899999999999999" customHeight="1">
      <c r="A102" s="562">
        <v>96</v>
      </c>
      <c r="B102" s="246"/>
      <c r="C102" s="246"/>
      <c r="D102" s="247"/>
      <c r="E102" s="563"/>
      <c r="F102" s="252"/>
      <c r="G102" s="252"/>
      <c r="H102" s="571"/>
      <c r="I102" s="572"/>
      <c r="J102" s="566" t="e">
        <f>IF(AND(Q102="",#REF!&gt;0,#REF!&lt;5),K102,)</f>
        <v>#REF!</v>
      </c>
      <c r="K102" s="567" t="str">
        <f>IF(D102="","ZZZ9",IF(AND(#REF!&gt;0,#REF!&lt;5),D102&amp;#REF!,D102&amp;"9"))</f>
        <v>ZZZ9</v>
      </c>
      <c r="L102" s="568">
        <f t="shared" si="0"/>
        <v>999</v>
      </c>
      <c r="M102" s="577">
        <f t="shared" si="1"/>
        <v>999</v>
      </c>
      <c r="N102" s="574"/>
      <c r="O102" s="252"/>
      <c r="P102" s="570">
        <f t="shared" si="2"/>
        <v>999</v>
      </c>
      <c r="Q102" s="252"/>
    </row>
    <row r="103" spans="1:17" s="203" customFormat="1" ht="18.899999999999999" customHeight="1">
      <c r="A103" s="562">
        <v>97</v>
      </c>
      <c r="B103" s="246"/>
      <c r="C103" s="246"/>
      <c r="D103" s="247"/>
      <c r="E103" s="563"/>
      <c r="F103" s="252"/>
      <c r="G103" s="252"/>
      <c r="H103" s="571"/>
      <c r="I103" s="572"/>
      <c r="J103" s="566" t="e">
        <f>IF(AND(Q103="",#REF!&gt;0,#REF!&lt;5),K103,)</f>
        <v>#REF!</v>
      </c>
      <c r="K103" s="567" t="str">
        <f>IF(D103="","ZZZ9",IF(AND(#REF!&gt;0,#REF!&lt;5),D103&amp;#REF!,D103&amp;"9"))</f>
        <v>ZZZ9</v>
      </c>
      <c r="L103" s="568">
        <f t="shared" si="0"/>
        <v>999</v>
      </c>
      <c r="M103" s="577">
        <f t="shared" si="1"/>
        <v>999</v>
      </c>
      <c r="N103" s="574"/>
      <c r="O103" s="252"/>
      <c r="P103" s="570">
        <f t="shared" si="2"/>
        <v>999</v>
      </c>
      <c r="Q103" s="252"/>
    </row>
    <row r="104" spans="1:17" s="203" customFormat="1" ht="18.899999999999999" customHeight="1">
      <c r="A104" s="562">
        <v>98</v>
      </c>
      <c r="B104" s="246"/>
      <c r="C104" s="246"/>
      <c r="D104" s="247"/>
      <c r="E104" s="563"/>
      <c r="F104" s="252"/>
      <c r="G104" s="252"/>
      <c r="H104" s="571"/>
      <c r="I104" s="572"/>
      <c r="J104" s="566" t="e">
        <f>IF(AND(Q104="",#REF!&gt;0,#REF!&lt;5),K104,)</f>
        <v>#REF!</v>
      </c>
      <c r="K104" s="567" t="str">
        <f>IF(D104="","ZZZ9",IF(AND(#REF!&gt;0,#REF!&lt;5),D104&amp;#REF!,D104&amp;"9"))</f>
        <v>ZZZ9</v>
      </c>
      <c r="L104" s="568">
        <f t="shared" ref="L104:L156" si="3">IF(Q104="",999,Q104)</f>
        <v>999</v>
      </c>
      <c r="M104" s="577">
        <f t="shared" ref="M104:M156" si="4">IF(P104=999,999,1)</f>
        <v>999</v>
      </c>
      <c r="N104" s="574"/>
      <c r="O104" s="252"/>
      <c r="P104" s="570">
        <f t="shared" ref="P104:P156" si="5">IF(N104="DA",1,IF(N104="WC",2,IF(N104="SE",3,IF(N104="Q",4,IF(N104="LL",5,999)))))</f>
        <v>999</v>
      </c>
      <c r="Q104" s="252"/>
    </row>
    <row r="105" spans="1:17" s="203" customFormat="1" ht="18.899999999999999" customHeight="1">
      <c r="A105" s="562">
        <v>99</v>
      </c>
      <c r="B105" s="246"/>
      <c r="C105" s="246"/>
      <c r="D105" s="247"/>
      <c r="E105" s="563"/>
      <c r="F105" s="252"/>
      <c r="G105" s="252"/>
      <c r="H105" s="571"/>
      <c r="I105" s="572"/>
      <c r="J105" s="566" t="e">
        <f>IF(AND(Q105="",#REF!&gt;0,#REF!&lt;5),K105,)</f>
        <v>#REF!</v>
      </c>
      <c r="K105" s="567" t="str">
        <f>IF(D105="","ZZZ9",IF(AND(#REF!&gt;0,#REF!&lt;5),D105&amp;#REF!,D105&amp;"9"))</f>
        <v>ZZZ9</v>
      </c>
      <c r="L105" s="568">
        <f t="shared" si="3"/>
        <v>999</v>
      </c>
      <c r="M105" s="577">
        <f t="shared" si="4"/>
        <v>999</v>
      </c>
      <c r="N105" s="574"/>
      <c r="O105" s="252"/>
      <c r="P105" s="570">
        <f t="shared" si="5"/>
        <v>999</v>
      </c>
      <c r="Q105" s="252"/>
    </row>
    <row r="106" spans="1:17" s="203" customFormat="1" ht="18.899999999999999" customHeight="1">
      <c r="A106" s="562">
        <v>100</v>
      </c>
      <c r="B106" s="246"/>
      <c r="C106" s="246"/>
      <c r="D106" s="247"/>
      <c r="E106" s="563"/>
      <c r="F106" s="252"/>
      <c r="G106" s="252"/>
      <c r="H106" s="571"/>
      <c r="I106" s="572"/>
      <c r="J106" s="566" t="e">
        <f>IF(AND(Q106="",#REF!&gt;0,#REF!&lt;5),K106,)</f>
        <v>#REF!</v>
      </c>
      <c r="K106" s="567" t="str">
        <f>IF(D106="","ZZZ9",IF(AND(#REF!&gt;0,#REF!&lt;5),D106&amp;#REF!,D106&amp;"9"))</f>
        <v>ZZZ9</v>
      </c>
      <c r="L106" s="568">
        <f t="shared" si="3"/>
        <v>999</v>
      </c>
      <c r="M106" s="577">
        <f t="shared" si="4"/>
        <v>999</v>
      </c>
      <c r="N106" s="574"/>
      <c r="O106" s="252"/>
      <c r="P106" s="570">
        <f t="shared" si="5"/>
        <v>999</v>
      </c>
      <c r="Q106" s="252"/>
    </row>
    <row r="107" spans="1:17" s="203" customFormat="1" ht="18.899999999999999" customHeight="1">
      <c r="A107" s="562">
        <v>101</v>
      </c>
      <c r="B107" s="246"/>
      <c r="C107" s="246"/>
      <c r="D107" s="247"/>
      <c r="E107" s="563"/>
      <c r="F107" s="252"/>
      <c r="G107" s="252"/>
      <c r="H107" s="571"/>
      <c r="I107" s="572"/>
      <c r="J107" s="566" t="e">
        <f>IF(AND(Q107="",#REF!&gt;0,#REF!&lt;5),K107,)</f>
        <v>#REF!</v>
      </c>
      <c r="K107" s="567" t="str">
        <f>IF(D107="","ZZZ9",IF(AND(#REF!&gt;0,#REF!&lt;5),D107&amp;#REF!,D107&amp;"9"))</f>
        <v>ZZZ9</v>
      </c>
      <c r="L107" s="568">
        <f t="shared" si="3"/>
        <v>999</v>
      </c>
      <c r="M107" s="577">
        <f t="shared" si="4"/>
        <v>999</v>
      </c>
      <c r="N107" s="574"/>
      <c r="O107" s="252"/>
      <c r="P107" s="570">
        <f t="shared" si="5"/>
        <v>999</v>
      </c>
      <c r="Q107" s="252"/>
    </row>
    <row r="108" spans="1:17" s="203" customFormat="1" ht="18.899999999999999" customHeight="1">
      <c r="A108" s="562">
        <v>102</v>
      </c>
      <c r="B108" s="246"/>
      <c r="C108" s="246"/>
      <c r="D108" s="247"/>
      <c r="E108" s="563"/>
      <c r="F108" s="252"/>
      <c r="G108" s="252"/>
      <c r="H108" s="571"/>
      <c r="I108" s="572"/>
      <c r="J108" s="566" t="e">
        <f>IF(AND(Q108="",#REF!&gt;0,#REF!&lt;5),K108,)</f>
        <v>#REF!</v>
      </c>
      <c r="K108" s="567" t="str">
        <f>IF(D108="","ZZZ9",IF(AND(#REF!&gt;0,#REF!&lt;5),D108&amp;#REF!,D108&amp;"9"))</f>
        <v>ZZZ9</v>
      </c>
      <c r="L108" s="568">
        <f t="shared" si="3"/>
        <v>999</v>
      </c>
      <c r="M108" s="577">
        <f t="shared" si="4"/>
        <v>999</v>
      </c>
      <c r="N108" s="574"/>
      <c r="O108" s="252"/>
      <c r="P108" s="570">
        <f t="shared" si="5"/>
        <v>999</v>
      </c>
      <c r="Q108" s="252"/>
    </row>
    <row r="109" spans="1:17" s="203" customFormat="1" ht="18.899999999999999" customHeight="1">
      <c r="A109" s="562">
        <v>103</v>
      </c>
      <c r="B109" s="246"/>
      <c r="C109" s="246"/>
      <c r="D109" s="247"/>
      <c r="E109" s="563"/>
      <c r="F109" s="252"/>
      <c r="G109" s="252"/>
      <c r="H109" s="571"/>
      <c r="I109" s="572"/>
      <c r="J109" s="566" t="e">
        <f>IF(AND(Q109="",#REF!&gt;0,#REF!&lt;5),K109,)</f>
        <v>#REF!</v>
      </c>
      <c r="K109" s="567" t="str">
        <f>IF(D109="","ZZZ9",IF(AND(#REF!&gt;0,#REF!&lt;5),D109&amp;#REF!,D109&amp;"9"))</f>
        <v>ZZZ9</v>
      </c>
      <c r="L109" s="568">
        <f t="shared" si="3"/>
        <v>999</v>
      </c>
      <c r="M109" s="577">
        <f t="shared" si="4"/>
        <v>999</v>
      </c>
      <c r="N109" s="574"/>
      <c r="O109" s="252"/>
      <c r="P109" s="570">
        <f t="shared" si="5"/>
        <v>999</v>
      </c>
      <c r="Q109" s="252"/>
    </row>
    <row r="110" spans="1:17" s="203" customFormat="1" ht="18.899999999999999" customHeight="1">
      <c r="A110" s="562">
        <v>104</v>
      </c>
      <c r="B110" s="246"/>
      <c r="C110" s="246"/>
      <c r="D110" s="247"/>
      <c r="E110" s="563"/>
      <c r="F110" s="252"/>
      <c r="G110" s="252"/>
      <c r="H110" s="571"/>
      <c r="I110" s="572"/>
      <c r="J110" s="566" t="e">
        <f>IF(AND(Q110="",#REF!&gt;0,#REF!&lt;5),K110,)</f>
        <v>#REF!</v>
      </c>
      <c r="K110" s="567" t="str">
        <f>IF(D110="","ZZZ9",IF(AND(#REF!&gt;0,#REF!&lt;5),D110&amp;#REF!,D110&amp;"9"))</f>
        <v>ZZZ9</v>
      </c>
      <c r="L110" s="568">
        <f t="shared" si="3"/>
        <v>999</v>
      </c>
      <c r="M110" s="577">
        <f t="shared" si="4"/>
        <v>999</v>
      </c>
      <c r="N110" s="574"/>
      <c r="O110" s="252"/>
      <c r="P110" s="570">
        <f t="shared" si="5"/>
        <v>999</v>
      </c>
      <c r="Q110" s="252"/>
    </row>
    <row r="111" spans="1:17" s="203" customFormat="1" ht="18.899999999999999" customHeight="1">
      <c r="A111" s="562">
        <v>105</v>
      </c>
      <c r="B111" s="246"/>
      <c r="C111" s="246"/>
      <c r="D111" s="247"/>
      <c r="E111" s="563"/>
      <c r="F111" s="252"/>
      <c r="G111" s="252"/>
      <c r="H111" s="571"/>
      <c r="I111" s="572"/>
      <c r="J111" s="566" t="e">
        <f>IF(AND(Q111="",#REF!&gt;0,#REF!&lt;5),K111,)</f>
        <v>#REF!</v>
      </c>
      <c r="K111" s="567" t="str">
        <f>IF(D111="","ZZZ9",IF(AND(#REF!&gt;0,#REF!&lt;5),D111&amp;#REF!,D111&amp;"9"))</f>
        <v>ZZZ9</v>
      </c>
      <c r="L111" s="568">
        <f t="shared" si="3"/>
        <v>999</v>
      </c>
      <c r="M111" s="577">
        <f t="shared" si="4"/>
        <v>999</v>
      </c>
      <c r="N111" s="574"/>
      <c r="O111" s="252"/>
      <c r="P111" s="570">
        <f t="shared" si="5"/>
        <v>999</v>
      </c>
      <c r="Q111" s="252"/>
    </row>
    <row r="112" spans="1:17" s="203" customFormat="1" ht="18.899999999999999" customHeight="1">
      <c r="A112" s="562">
        <v>106</v>
      </c>
      <c r="B112" s="246"/>
      <c r="C112" s="246"/>
      <c r="D112" s="247"/>
      <c r="E112" s="563"/>
      <c r="F112" s="252"/>
      <c r="G112" s="252"/>
      <c r="H112" s="571"/>
      <c r="I112" s="572"/>
      <c r="J112" s="566" t="e">
        <f>IF(AND(Q112="",#REF!&gt;0,#REF!&lt;5),K112,)</f>
        <v>#REF!</v>
      </c>
      <c r="K112" s="567" t="str">
        <f>IF(D112="","ZZZ9",IF(AND(#REF!&gt;0,#REF!&lt;5),D112&amp;#REF!,D112&amp;"9"))</f>
        <v>ZZZ9</v>
      </c>
      <c r="L112" s="568">
        <f t="shared" si="3"/>
        <v>999</v>
      </c>
      <c r="M112" s="577">
        <f t="shared" si="4"/>
        <v>999</v>
      </c>
      <c r="N112" s="574"/>
      <c r="O112" s="252"/>
      <c r="P112" s="570">
        <f t="shared" si="5"/>
        <v>999</v>
      </c>
      <c r="Q112" s="252"/>
    </row>
    <row r="113" spans="1:17" s="203" customFormat="1" ht="18.899999999999999" customHeight="1">
      <c r="A113" s="562">
        <v>107</v>
      </c>
      <c r="B113" s="246"/>
      <c r="C113" s="246"/>
      <c r="D113" s="247"/>
      <c r="E113" s="563"/>
      <c r="F113" s="252"/>
      <c r="G113" s="252"/>
      <c r="H113" s="571"/>
      <c r="I113" s="572"/>
      <c r="J113" s="566" t="e">
        <f>IF(AND(Q113="",#REF!&gt;0,#REF!&lt;5),K113,)</f>
        <v>#REF!</v>
      </c>
      <c r="K113" s="567" t="str">
        <f>IF(D113="","ZZZ9",IF(AND(#REF!&gt;0,#REF!&lt;5),D113&amp;#REF!,D113&amp;"9"))</f>
        <v>ZZZ9</v>
      </c>
      <c r="L113" s="568">
        <f t="shared" si="3"/>
        <v>999</v>
      </c>
      <c r="M113" s="577">
        <f t="shared" si="4"/>
        <v>999</v>
      </c>
      <c r="N113" s="574"/>
      <c r="O113" s="252"/>
      <c r="P113" s="570">
        <f t="shared" si="5"/>
        <v>999</v>
      </c>
      <c r="Q113" s="252"/>
    </row>
    <row r="114" spans="1:17" s="203" customFormat="1" ht="18.899999999999999" customHeight="1">
      <c r="A114" s="562">
        <v>108</v>
      </c>
      <c r="B114" s="246"/>
      <c r="C114" s="246"/>
      <c r="D114" s="247"/>
      <c r="E114" s="563"/>
      <c r="F114" s="252"/>
      <c r="G114" s="252"/>
      <c r="H114" s="571"/>
      <c r="I114" s="572"/>
      <c r="J114" s="566" t="e">
        <f>IF(AND(Q114="",#REF!&gt;0,#REF!&lt;5),K114,)</f>
        <v>#REF!</v>
      </c>
      <c r="K114" s="567" t="str">
        <f>IF(D114="","ZZZ9",IF(AND(#REF!&gt;0,#REF!&lt;5),D114&amp;#REF!,D114&amp;"9"))</f>
        <v>ZZZ9</v>
      </c>
      <c r="L114" s="568">
        <f t="shared" si="3"/>
        <v>999</v>
      </c>
      <c r="M114" s="577">
        <f t="shared" si="4"/>
        <v>999</v>
      </c>
      <c r="N114" s="574"/>
      <c r="O114" s="252"/>
      <c r="P114" s="570">
        <f t="shared" si="5"/>
        <v>999</v>
      </c>
      <c r="Q114" s="252"/>
    </row>
    <row r="115" spans="1:17" s="203" customFormat="1" ht="18.899999999999999" customHeight="1">
      <c r="A115" s="562">
        <v>109</v>
      </c>
      <c r="B115" s="246"/>
      <c r="C115" s="246"/>
      <c r="D115" s="247"/>
      <c r="E115" s="563"/>
      <c r="F115" s="252"/>
      <c r="G115" s="252"/>
      <c r="H115" s="571"/>
      <c r="I115" s="572"/>
      <c r="J115" s="566" t="e">
        <f>IF(AND(Q115="",#REF!&gt;0,#REF!&lt;5),K115,)</f>
        <v>#REF!</v>
      </c>
      <c r="K115" s="567" t="str">
        <f>IF(D115="","ZZZ9",IF(AND(#REF!&gt;0,#REF!&lt;5),D115&amp;#REF!,D115&amp;"9"))</f>
        <v>ZZZ9</v>
      </c>
      <c r="L115" s="568">
        <f t="shared" si="3"/>
        <v>999</v>
      </c>
      <c r="M115" s="577">
        <f t="shared" si="4"/>
        <v>999</v>
      </c>
      <c r="N115" s="574"/>
      <c r="O115" s="252"/>
      <c r="P115" s="570">
        <f t="shared" si="5"/>
        <v>999</v>
      </c>
      <c r="Q115" s="252"/>
    </row>
    <row r="116" spans="1:17" s="203" customFormat="1" ht="18.899999999999999" customHeight="1">
      <c r="A116" s="562">
        <v>110</v>
      </c>
      <c r="B116" s="246"/>
      <c r="C116" s="246"/>
      <c r="D116" s="247"/>
      <c r="E116" s="563"/>
      <c r="F116" s="252"/>
      <c r="G116" s="252"/>
      <c r="H116" s="571"/>
      <c r="I116" s="572"/>
      <c r="J116" s="566" t="e">
        <f>IF(AND(Q116="",#REF!&gt;0,#REF!&lt;5),K116,)</f>
        <v>#REF!</v>
      </c>
      <c r="K116" s="567" t="str">
        <f>IF(D116="","ZZZ9",IF(AND(#REF!&gt;0,#REF!&lt;5),D116&amp;#REF!,D116&amp;"9"))</f>
        <v>ZZZ9</v>
      </c>
      <c r="L116" s="568">
        <f t="shared" si="3"/>
        <v>999</v>
      </c>
      <c r="M116" s="577">
        <f t="shared" si="4"/>
        <v>999</v>
      </c>
      <c r="N116" s="574"/>
      <c r="O116" s="252"/>
      <c r="P116" s="570">
        <f t="shared" si="5"/>
        <v>999</v>
      </c>
      <c r="Q116" s="252"/>
    </row>
    <row r="117" spans="1:17" s="203" customFormat="1" ht="18.899999999999999" customHeight="1">
      <c r="A117" s="562">
        <v>111</v>
      </c>
      <c r="B117" s="246"/>
      <c r="C117" s="246"/>
      <c r="D117" s="247"/>
      <c r="E117" s="563"/>
      <c r="F117" s="252"/>
      <c r="G117" s="252"/>
      <c r="H117" s="571"/>
      <c r="I117" s="572"/>
      <c r="J117" s="566" t="e">
        <f>IF(AND(Q117="",#REF!&gt;0,#REF!&lt;5),K117,)</f>
        <v>#REF!</v>
      </c>
      <c r="K117" s="567" t="str">
        <f>IF(D117="","ZZZ9",IF(AND(#REF!&gt;0,#REF!&lt;5),D117&amp;#REF!,D117&amp;"9"))</f>
        <v>ZZZ9</v>
      </c>
      <c r="L117" s="568">
        <f t="shared" si="3"/>
        <v>999</v>
      </c>
      <c r="M117" s="577">
        <f t="shared" si="4"/>
        <v>999</v>
      </c>
      <c r="N117" s="574"/>
      <c r="O117" s="252"/>
      <c r="P117" s="570">
        <f t="shared" si="5"/>
        <v>999</v>
      </c>
      <c r="Q117" s="252"/>
    </row>
    <row r="118" spans="1:17" s="203" customFormat="1" ht="18.899999999999999" customHeight="1">
      <c r="A118" s="562">
        <v>112</v>
      </c>
      <c r="B118" s="246"/>
      <c r="C118" s="246"/>
      <c r="D118" s="247"/>
      <c r="E118" s="563"/>
      <c r="F118" s="252"/>
      <c r="G118" s="252"/>
      <c r="H118" s="571"/>
      <c r="I118" s="572"/>
      <c r="J118" s="566" t="e">
        <f>IF(AND(Q118="",#REF!&gt;0,#REF!&lt;5),K118,)</f>
        <v>#REF!</v>
      </c>
      <c r="K118" s="567" t="str">
        <f>IF(D118="","ZZZ9",IF(AND(#REF!&gt;0,#REF!&lt;5),D118&amp;#REF!,D118&amp;"9"))</f>
        <v>ZZZ9</v>
      </c>
      <c r="L118" s="568">
        <f t="shared" si="3"/>
        <v>999</v>
      </c>
      <c r="M118" s="577">
        <f t="shared" si="4"/>
        <v>999</v>
      </c>
      <c r="N118" s="574"/>
      <c r="O118" s="252"/>
      <c r="P118" s="570">
        <f t="shared" si="5"/>
        <v>999</v>
      </c>
      <c r="Q118" s="252"/>
    </row>
    <row r="119" spans="1:17" s="203" customFormat="1" ht="18.899999999999999" customHeight="1">
      <c r="A119" s="562">
        <v>113</v>
      </c>
      <c r="B119" s="246"/>
      <c r="C119" s="246"/>
      <c r="D119" s="247"/>
      <c r="E119" s="563"/>
      <c r="F119" s="252"/>
      <c r="G119" s="252"/>
      <c r="H119" s="571"/>
      <c r="I119" s="572"/>
      <c r="J119" s="566" t="e">
        <f>IF(AND(Q119="",#REF!&gt;0,#REF!&lt;5),K119,)</f>
        <v>#REF!</v>
      </c>
      <c r="K119" s="567" t="str">
        <f>IF(D119="","ZZZ9",IF(AND(#REF!&gt;0,#REF!&lt;5),D119&amp;#REF!,D119&amp;"9"))</f>
        <v>ZZZ9</v>
      </c>
      <c r="L119" s="568">
        <f t="shared" si="3"/>
        <v>999</v>
      </c>
      <c r="M119" s="577">
        <f t="shared" si="4"/>
        <v>999</v>
      </c>
      <c r="N119" s="574"/>
      <c r="O119" s="252"/>
      <c r="P119" s="570">
        <f t="shared" si="5"/>
        <v>999</v>
      </c>
      <c r="Q119" s="252"/>
    </row>
    <row r="120" spans="1:17" s="203" customFormat="1" ht="18.899999999999999" customHeight="1">
      <c r="A120" s="562">
        <v>114</v>
      </c>
      <c r="B120" s="246"/>
      <c r="C120" s="246"/>
      <c r="D120" s="247"/>
      <c r="E120" s="563"/>
      <c r="F120" s="252"/>
      <c r="G120" s="252"/>
      <c r="H120" s="571"/>
      <c r="I120" s="572"/>
      <c r="J120" s="566" t="e">
        <f>IF(AND(Q120="",#REF!&gt;0,#REF!&lt;5),K120,)</f>
        <v>#REF!</v>
      </c>
      <c r="K120" s="567" t="str">
        <f>IF(D120="","ZZZ9",IF(AND(#REF!&gt;0,#REF!&lt;5),D120&amp;#REF!,D120&amp;"9"))</f>
        <v>ZZZ9</v>
      </c>
      <c r="L120" s="568">
        <f t="shared" si="3"/>
        <v>999</v>
      </c>
      <c r="M120" s="577">
        <f t="shared" si="4"/>
        <v>999</v>
      </c>
      <c r="N120" s="574"/>
      <c r="O120" s="252"/>
      <c r="P120" s="570">
        <f t="shared" si="5"/>
        <v>999</v>
      </c>
      <c r="Q120" s="252"/>
    </row>
    <row r="121" spans="1:17" s="203" customFormat="1" ht="18.899999999999999" customHeight="1">
      <c r="A121" s="562">
        <v>115</v>
      </c>
      <c r="B121" s="246"/>
      <c r="C121" s="246"/>
      <c r="D121" s="247"/>
      <c r="E121" s="563"/>
      <c r="F121" s="252"/>
      <c r="G121" s="252"/>
      <c r="H121" s="571"/>
      <c r="I121" s="572"/>
      <c r="J121" s="566" t="e">
        <f>IF(AND(Q121="",#REF!&gt;0,#REF!&lt;5),K121,)</f>
        <v>#REF!</v>
      </c>
      <c r="K121" s="567" t="str">
        <f>IF(D121="","ZZZ9",IF(AND(#REF!&gt;0,#REF!&lt;5),D121&amp;#REF!,D121&amp;"9"))</f>
        <v>ZZZ9</v>
      </c>
      <c r="L121" s="568">
        <f t="shared" si="3"/>
        <v>999</v>
      </c>
      <c r="M121" s="577">
        <f t="shared" si="4"/>
        <v>999</v>
      </c>
      <c r="N121" s="574"/>
      <c r="O121" s="252"/>
      <c r="P121" s="570">
        <f t="shared" si="5"/>
        <v>999</v>
      </c>
      <c r="Q121" s="252"/>
    </row>
    <row r="122" spans="1:17" s="203" customFormat="1" ht="18.899999999999999" customHeight="1">
      <c r="A122" s="562">
        <v>116</v>
      </c>
      <c r="B122" s="246"/>
      <c r="C122" s="246"/>
      <c r="D122" s="247"/>
      <c r="E122" s="563"/>
      <c r="F122" s="252"/>
      <c r="G122" s="252"/>
      <c r="H122" s="571"/>
      <c r="I122" s="572"/>
      <c r="J122" s="566" t="e">
        <f>IF(AND(Q122="",#REF!&gt;0,#REF!&lt;5),K122,)</f>
        <v>#REF!</v>
      </c>
      <c r="K122" s="567" t="str">
        <f>IF(D122="","ZZZ9",IF(AND(#REF!&gt;0,#REF!&lt;5),D122&amp;#REF!,D122&amp;"9"))</f>
        <v>ZZZ9</v>
      </c>
      <c r="L122" s="568">
        <f t="shared" si="3"/>
        <v>999</v>
      </c>
      <c r="M122" s="577">
        <f t="shared" si="4"/>
        <v>999</v>
      </c>
      <c r="N122" s="574"/>
      <c r="O122" s="252"/>
      <c r="P122" s="570">
        <f t="shared" si="5"/>
        <v>999</v>
      </c>
      <c r="Q122" s="252"/>
    </row>
    <row r="123" spans="1:17" s="203" customFormat="1" ht="18.899999999999999" customHeight="1">
      <c r="A123" s="562">
        <v>117</v>
      </c>
      <c r="B123" s="246"/>
      <c r="C123" s="246"/>
      <c r="D123" s="247"/>
      <c r="E123" s="563"/>
      <c r="F123" s="252"/>
      <c r="G123" s="252"/>
      <c r="H123" s="571"/>
      <c r="I123" s="572"/>
      <c r="J123" s="566" t="e">
        <f>IF(AND(Q123="",#REF!&gt;0,#REF!&lt;5),K123,)</f>
        <v>#REF!</v>
      </c>
      <c r="K123" s="567" t="str">
        <f>IF(D123="","ZZZ9",IF(AND(#REF!&gt;0,#REF!&lt;5),D123&amp;#REF!,D123&amp;"9"))</f>
        <v>ZZZ9</v>
      </c>
      <c r="L123" s="568">
        <f t="shared" si="3"/>
        <v>999</v>
      </c>
      <c r="M123" s="577">
        <f t="shared" si="4"/>
        <v>999</v>
      </c>
      <c r="N123" s="574"/>
      <c r="O123" s="252"/>
      <c r="P123" s="570">
        <f t="shared" si="5"/>
        <v>999</v>
      </c>
      <c r="Q123" s="252"/>
    </row>
    <row r="124" spans="1:17" s="203" customFormat="1" ht="18.899999999999999" customHeight="1">
      <c r="A124" s="562">
        <v>118</v>
      </c>
      <c r="B124" s="246"/>
      <c r="C124" s="246"/>
      <c r="D124" s="247"/>
      <c r="E124" s="563"/>
      <c r="F124" s="252"/>
      <c r="G124" s="252"/>
      <c r="H124" s="571"/>
      <c r="I124" s="572"/>
      <c r="J124" s="566" t="e">
        <f>IF(AND(Q124="",#REF!&gt;0,#REF!&lt;5),K124,)</f>
        <v>#REF!</v>
      </c>
      <c r="K124" s="567" t="str">
        <f>IF(D124="","ZZZ9",IF(AND(#REF!&gt;0,#REF!&lt;5),D124&amp;#REF!,D124&amp;"9"))</f>
        <v>ZZZ9</v>
      </c>
      <c r="L124" s="568">
        <f t="shared" si="3"/>
        <v>999</v>
      </c>
      <c r="M124" s="577">
        <f t="shared" si="4"/>
        <v>999</v>
      </c>
      <c r="N124" s="574"/>
      <c r="O124" s="252"/>
      <c r="P124" s="570">
        <f t="shared" si="5"/>
        <v>999</v>
      </c>
      <c r="Q124" s="252"/>
    </row>
    <row r="125" spans="1:17" s="203" customFormat="1" ht="18.899999999999999" customHeight="1">
      <c r="A125" s="562">
        <v>119</v>
      </c>
      <c r="B125" s="246"/>
      <c r="C125" s="246"/>
      <c r="D125" s="247"/>
      <c r="E125" s="563"/>
      <c r="F125" s="252"/>
      <c r="G125" s="252"/>
      <c r="H125" s="571"/>
      <c r="I125" s="572"/>
      <c r="J125" s="566" t="e">
        <f>IF(AND(Q125="",#REF!&gt;0,#REF!&lt;5),K125,)</f>
        <v>#REF!</v>
      </c>
      <c r="K125" s="567" t="str">
        <f>IF(D125="","ZZZ9",IF(AND(#REF!&gt;0,#REF!&lt;5),D125&amp;#REF!,D125&amp;"9"))</f>
        <v>ZZZ9</v>
      </c>
      <c r="L125" s="568">
        <f t="shared" si="3"/>
        <v>999</v>
      </c>
      <c r="M125" s="577">
        <f t="shared" si="4"/>
        <v>999</v>
      </c>
      <c r="N125" s="574"/>
      <c r="O125" s="252"/>
      <c r="P125" s="570">
        <f t="shared" si="5"/>
        <v>999</v>
      </c>
      <c r="Q125" s="252"/>
    </row>
    <row r="126" spans="1:17" s="203" customFormat="1" ht="18.899999999999999" customHeight="1">
      <c r="A126" s="562">
        <v>120</v>
      </c>
      <c r="B126" s="246"/>
      <c r="C126" s="246"/>
      <c r="D126" s="247"/>
      <c r="E126" s="563"/>
      <c r="F126" s="252"/>
      <c r="G126" s="252"/>
      <c r="H126" s="571"/>
      <c r="I126" s="572"/>
      <c r="J126" s="566" t="e">
        <f>IF(AND(Q126="",#REF!&gt;0,#REF!&lt;5),K126,)</f>
        <v>#REF!</v>
      </c>
      <c r="K126" s="567" t="str">
        <f>IF(D126="","ZZZ9",IF(AND(#REF!&gt;0,#REF!&lt;5),D126&amp;#REF!,D126&amp;"9"))</f>
        <v>ZZZ9</v>
      </c>
      <c r="L126" s="568">
        <f t="shared" si="3"/>
        <v>999</v>
      </c>
      <c r="M126" s="577">
        <f t="shared" si="4"/>
        <v>999</v>
      </c>
      <c r="N126" s="574"/>
      <c r="O126" s="252"/>
      <c r="P126" s="570">
        <f t="shared" si="5"/>
        <v>999</v>
      </c>
      <c r="Q126" s="252"/>
    </row>
    <row r="127" spans="1:17" s="203" customFormat="1" ht="18.899999999999999" customHeight="1">
      <c r="A127" s="562">
        <v>121</v>
      </c>
      <c r="B127" s="246"/>
      <c r="C127" s="246"/>
      <c r="D127" s="247"/>
      <c r="E127" s="563"/>
      <c r="F127" s="252"/>
      <c r="G127" s="252"/>
      <c r="H127" s="571"/>
      <c r="I127" s="572"/>
      <c r="J127" s="566" t="e">
        <f>IF(AND(Q127="",#REF!&gt;0,#REF!&lt;5),K127,)</f>
        <v>#REF!</v>
      </c>
      <c r="K127" s="567" t="str">
        <f>IF(D127="","ZZZ9",IF(AND(#REF!&gt;0,#REF!&lt;5),D127&amp;#REF!,D127&amp;"9"))</f>
        <v>ZZZ9</v>
      </c>
      <c r="L127" s="568">
        <f t="shared" si="3"/>
        <v>999</v>
      </c>
      <c r="M127" s="577">
        <f t="shared" si="4"/>
        <v>999</v>
      </c>
      <c r="N127" s="574"/>
      <c r="O127" s="252"/>
      <c r="P127" s="570">
        <f t="shared" si="5"/>
        <v>999</v>
      </c>
      <c r="Q127" s="252"/>
    </row>
    <row r="128" spans="1:17" s="203" customFormat="1" ht="18.899999999999999" customHeight="1">
      <c r="A128" s="562">
        <v>122</v>
      </c>
      <c r="B128" s="246"/>
      <c r="C128" s="246"/>
      <c r="D128" s="247"/>
      <c r="E128" s="563"/>
      <c r="F128" s="252"/>
      <c r="G128" s="252"/>
      <c r="H128" s="571"/>
      <c r="I128" s="572"/>
      <c r="J128" s="566" t="e">
        <f>IF(AND(Q128="",#REF!&gt;0,#REF!&lt;5),K128,)</f>
        <v>#REF!</v>
      </c>
      <c r="K128" s="567" t="str">
        <f>IF(D128="","ZZZ9",IF(AND(#REF!&gt;0,#REF!&lt;5),D128&amp;#REF!,D128&amp;"9"))</f>
        <v>ZZZ9</v>
      </c>
      <c r="L128" s="568">
        <f t="shared" si="3"/>
        <v>999</v>
      </c>
      <c r="M128" s="577">
        <f t="shared" si="4"/>
        <v>999</v>
      </c>
      <c r="N128" s="574"/>
      <c r="O128" s="252"/>
      <c r="P128" s="570">
        <f t="shared" si="5"/>
        <v>999</v>
      </c>
      <c r="Q128" s="252"/>
    </row>
    <row r="129" spans="1:17" s="203" customFormat="1" ht="18.899999999999999" customHeight="1">
      <c r="A129" s="562">
        <v>123</v>
      </c>
      <c r="B129" s="246"/>
      <c r="C129" s="246"/>
      <c r="D129" s="247"/>
      <c r="E129" s="563"/>
      <c r="F129" s="252"/>
      <c r="G129" s="252"/>
      <c r="H129" s="571"/>
      <c r="I129" s="572"/>
      <c r="J129" s="566" t="e">
        <f>IF(AND(Q129="",#REF!&gt;0,#REF!&lt;5),K129,)</f>
        <v>#REF!</v>
      </c>
      <c r="K129" s="567" t="str">
        <f>IF(D129="","ZZZ9",IF(AND(#REF!&gt;0,#REF!&lt;5),D129&amp;#REF!,D129&amp;"9"))</f>
        <v>ZZZ9</v>
      </c>
      <c r="L129" s="568">
        <f t="shared" si="3"/>
        <v>999</v>
      </c>
      <c r="M129" s="577">
        <f t="shared" si="4"/>
        <v>999</v>
      </c>
      <c r="N129" s="574"/>
      <c r="O129" s="252"/>
      <c r="P129" s="570">
        <f t="shared" si="5"/>
        <v>999</v>
      </c>
      <c r="Q129" s="252"/>
    </row>
    <row r="130" spans="1:17" s="203" customFormat="1" ht="18.899999999999999" customHeight="1">
      <c r="A130" s="562">
        <v>124</v>
      </c>
      <c r="B130" s="246"/>
      <c r="C130" s="246"/>
      <c r="D130" s="247"/>
      <c r="E130" s="563"/>
      <c r="F130" s="252"/>
      <c r="G130" s="252"/>
      <c r="H130" s="571"/>
      <c r="I130" s="572"/>
      <c r="J130" s="566" t="e">
        <f>IF(AND(Q130="",#REF!&gt;0,#REF!&lt;5),K130,)</f>
        <v>#REF!</v>
      </c>
      <c r="K130" s="567" t="str">
        <f>IF(D130="","ZZZ9",IF(AND(#REF!&gt;0,#REF!&lt;5),D130&amp;#REF!,D130&amp;"9"))</f>
        <v>ZZZ9</v>
      </c>
      <c r="L130" s="568">
        <f t="shared" si="3"/>
        <v>999</v>
      </c>
      <c r="M130" s="577">
        <f t="shared" si="4"/>
        <v>999</v>
      </c>
      <c r="N130" s="574"/>
      <c r="O130" s="252"/>
      <c r="P130" s="570">
        <f t="shared" si="5"/>
        <v>999</v>
      </c>
      <c r="Q130" s="252"/>
    </row>
    <row r="131" spans="1:17" s="203" customFormat="1" ht="18.899999999999999" customHeight="1">
      <c r="A131" s="562">
        <v>125</v>
      </c>
      <c r="B131" s="246"/>
      <c r="C131" s="246"/>
      <c r="D131" s="247"/>
      <c r="E131" s="563"/>
      <c r="F131" s="252"/>
      <c r="G131" s="252"/>
      <c r="H131" s="571"/>
      <c r="I131" s="572"/>
      <c r="J131" s="566" t="e">
        <f>IF(AND(Q131="",#REF!&gt;0,#REF!&lt;5),K131,)</f>
        <v>#REF!</v>
      </c>
      <c r="K131" s="567" t="str">
        <f>IF(D131="","ZZZ9",IF(AND(#REF!&gt;0,#REF!&lt;5),D131&amp;#REF!,D131&amp;"9"))</f>
        <v>ZZZ9</v>
      </c>
      <c r="L131" s="568">
        <f t="shared" si="3"/>
        <v>999</v>
      </c>
      <c r="M131" s="577">
        <f t="shared" si="4"/>
        <v>999</v>
      </c>
      <c r="N131" s="574"/>
      <c r="O131" s="252"/>
      <c r="P131" s="570">
        <f t="shared" si="5"/>
        <v>999</v>
      </c>
      <c r="Q131" s="252"/>
    </row>
    <row r="132" spans="1:17" s="203" customFormat="1" ht="18.899999999999999" customHeight="1">
      <c r="A132" s="562">
        <v>126</v>
      </c>
      <c r="B132" s="246"/>
      <c r="C132" s="246"/>
      <c r="D132" s="247"/>
      <c r="E132" s="563"/>
      <c r="F132" s="252"/>
      <c r="G132" s="252"/>
      <c r="H132" s="571"/>
      <c r="I132" s="572"/>
      <c r="J132" s="566" t="e">
        <f>IF(AND(Q132="",#REF!&gt;0,#REF!&lt;5),K132,)</f>
        <v>#REF!</v>
      </c>
      <c r="K132" s="567" t="str">
        <f>IF(D132="","ZZZ9",IF(AND(#REF!&gt;0,#REF!&lt;5),D132&amp;#REF!,D132&amp;"9"))</f>
        <v>ZZZ9</v>
      </c>
      <c r="L132" s="568">
        <f t="shared" si="3"/>
        <v>999</v>
      </c>
      <c r="M132" s="577">
        <f t="shared" si="4"/>
        <v>999</v>
      </c>
      <c r="N132" s="574"/>
      <c r="O132" s="252"/>
      <c r="P132" s="570">
        <f t="shared" si="5"/>
        <v>999</v>
      </c>
      <c r="Q132" s="252"/>
    </row>
    <row r="133" spans="1:17" s="203" customFormat="1" ht="18.899999999999999" customHeight="1">
      <c r="A133" s="562">
        <v>127</v>
      </c>
      <c r="B133" s="246"/>
      <c r="C133" s="246"/>
      <c r="D133" s="247"/>
      <c r="E133" s="563"/>
      <c r="F133" s="252"/>
      <c r="G133" s="252"/>
      <c r="H133" s="571"/>
      <c r="I133" s="572"/>
      <c r="J133" s="566" t="e">
        <f>IF(AND(Q133="",#REF!&gt;0,#REF!&lt;5),K133,)</f>
        <v>#REF!</v>
      </c>
      <c r="K133" s="567" t="str">
        <f>IF(D133="","ZZZ9",IF(AND(#REF!&gt;0,#REF!&lt;5),D133&amp;#REF!,D133&amp;"9"))</f>
        <v>ZZZ9</v>
      </c>
      <c r="L133" s="568">
        <f t="shared" si="3"/>
        <v>999</v>
      </c>
      <c r="M133" s="577">
        <f t="shared" si="4"/>
        <v>999</v>
      </c>
      <c r="N133" s="574"/>
      <c r="O133" s="252"/>
      <c r="P133" s="570">
        <f t="shared" si="5"/>
        <v>999</v>
      </c>
      <c r="Q133" s="252"/>
    </row>
    <row r="134" spans="1:17" s="203" customFormat="1" ht="18.899999999999999" customHeight="1">
      <c r="A134" s="562">
        <v>128</v>
      </c>
      <c r="B134" s="246"/>
      <c r="C134" s="246"/>
      <c r="D134" s="247"/>
      <c r="E134" s="563"/>
      <c r="F134" s="252"/>
      <c r="G134" s="252"/>
      <c r="H134" s="571"/>
      <c r="I134" s="572"/>
      <c r="J134" s="566" t="e">
        <f>IF(AND(Q134="",#REF!&gt;0,#REF!&lt;5),K134,)</f>
        <v>#REF!</v>
      </c>
      <c r="K134" s="567" t="str">
        <f>IF(D134="","ZZZ9",IF(AND(#REF!&gt;0,#REF!&lt;5),D134&amp;#REF!,D134&amp;"9"))</f>
        <v>ZZZ9</v>
      </c>
      <c r="L134" s="568">
        <f t="shared" si="3"/>
        <v>999</v>
      </c>
      <c r="M134" s="577">
        <f t="shared" si="4"/>
        <v>999</v>
      </c>
      <c r="N134" s="574"/>
      <c r="O134" s="572"/>
      <c r="P134" s="582">
        <f t="shared" si="5"/>
        <v>999</v>
      </c>
      <c r="Q134" s="572"/>
    </row>
    <row r="135" spans="1:17">
      <c r="A135" s="562">
        <v>129</v>
      </c>
      <c r="B135" s="246"/>
      <c r="C135" s="246"/>
      <c r="D135" s="247"/>
      <c r="E135" s="563"/>
      <c r="F135" s="252"/>
      <c r="G135" s="252"/>
      <c r="H135" s="571"/>
      <c r="I135" s="572"/>
      <c r="J135" s="566" t="e">
        <f>IF(AND(Q135="",#REF!&gt;0,#REF!&lt;5),K135,)</f>
        <v>#REF!</v>
      </c>
      <c r="K135" s="567" t="str">
        <f>IF(D135="","ZZZ9",IF(AND(#REF!&gt;0,#REF!&lt;5),D135&amp;#REF!,D135&amp;"9"))</f>
        <v>ZZZ9</v>
      </c>
      <c r="L135" s="568">
        <f t="shared" si="3"/>
        <v>999</v>
      </c>
      <c r="M135" s="577">
        <f t="shared" si="4"/>
        <v>999</v>
      </c>
      <c r="N135" s="574"/>
      <c r="O135" s="252"/>
      <c r="P135" s="570">
        <f t="shared" si="5"/>
        <v>999</v>
      </c>
      <c r="Q135" s="252"/>
    </row>
    <row r="136" spans="1:17">
      <c r="A136" s="562">
        <v>130</v>
      </c>
      <c r="B136" s="246"/>
      <c r="C136" s="246"/>
      <c r="D136" s="247"/>
      <c r="E136" s="563"/>
      <c r="F136" s="252"/>
      <c r="G136" s="252"/>
      <c r="H136" s="571"/>
      <c r="I136" s="572"/>
      <c r="J136" s="566" t="e">
        <f>IF(AND(Q136="",#REF!&gt;0,#REF!&lt;5),K136,)</f>
        <v>#REF!</v>
      </c>
      <c r="K136" s="567" t="str">
        <f>IF(D136="","ZZZ9",IF(AND(#REF!&gt;0,#REF!&lt;5),D136&amp;#REF!,D136&amp;"9"))</f>
        <v>ZZZ9</v>
      </c>
      <c r="L136" s="568">
        <f t="shared" si="3"/>
        <v>999</v>
      </c>
      <c r="M136" s="577">
        <f t="shared" si="4"/>
        <v>999</v>
      </c>
      <c r="N136" s="574"/>
      <c r="O136" s="252"/>
      <c r="P136" s="570">
        <f t="shared" si="5"/>
        <v>999</v>
      </c>
      <c r="Q136" s="252"/>
    </row>
    <row r="137" spans="1:17">
      <c r="A137" s="562">
        <v>131</v>
      </c>
      <c r="B137" s="246"/>
      <c r="C137" s="246"/>
      <c r="D137" s="247"/>
      <c r="E137" s="563"/>
      <c r="F137" s="252"/>
      <c r="G137" s="252"/>
      <c r="H137" s="571"/>
      <c r="I137" s="572"/>
      <c r="J137" s="566" t="e">
        <f>IF(AND(Q137="",#REF!&gt;0,#REF!&lt;5),K137,)</f>
        <v>#REF!</v>
      </c>
      <c r="K137" s="567" t="str">
        <f>IF(D137="","ZZZ9",IF(AND(#REF!&gt;0,#REF!&lt;5),D137&amp;#REF!,D137&amp;"9"))</f>
        <v>ZZZ9</v>
      </c>
      <c r="L137" s="568">
        <f t="shared" si="3"/>
        <v>999</v>
      </c>
      <c r="M137" s="577">
        <f t="shared" si="4"/>
        <v>999</v>
      </c>
      <c r="N137" s="574"/>
      <c r="O137" s="252"/>
      <c r="P137" s="570">
        <f t="shared" si="5"/>
        <v>999</v>
      </c>
      <c r="Q137" s="252"/>
    </row>
    <row r="138" spans="1:17">
      <c r="A138" s="562">
        <v>132</v>
      </c>
      <c r="B138" s="246"/>
      <c r="C138" s="246"/>
      <c r="D138" s="247"/>
      <c r="E138" s="563"/>
      <c r="F138" s="252"/>
      <c r="G138" s="252"/>
      <c r="H138" s="571"/>
      <c r="I138" s="572"/>
      <c r="J138" s="566" t="e">
        <f>IF(AND(Q138="",#REF!&gt;0,#REF!&lt;5),K138,)</f>
        <v>#REF!</v>
      </c>
      <c r="K138" s="567" t="str">
        <f>IF(D138="","ZZZ9",IF(AND(#REF!&gt;0,#REF!&lt;5),D138&amp;#REF!,D138&amp;"9"))</f>
        <v>ZZZ9</v>
      </c>
      <c r="L138" s="568">
        <f t="shared" si="3"/>
        <v>999</v>
      </c>
      <c r="M138" s="577">
        <f t="shared" si="4"/>
        <v>999</v>
      </c>
      <c r="N138" s="574"/>
      <c r="O138" s="252"/>
      <c r="P138" s="570">
        <f t="shared" si="5"/>
        <v>999</v>
      </c>
      <c r="Q138" s="252"/>
    </row>
    <row r="139" spans="1:17">
      <c r="A139" s="562">
        <v>133</v>
      </c>
      <c r="B139" s="246"/>
      <c r="C139" s="246"/>
      <c r="D139" s="247"/>
      <c r="E139" s="563"/>
      <c r="F139" s="252"/>
      <c r="G139" s="252"/>
      <c r="H139" s="571"/>
      <c r="I139" s="572"/>
      <c r="J139" s="566" t="e">
        <f>IF(AND(Q139="",#REF!&gt;0,#REF!&lt;5),K139,)</f>
        <v>#REF!</v>
      </c>
      <c r="K139" s="567" t="str">
        <f>IF(D139="","ZZZ9",IF(AND(#REF!&gt;0,#REF!&lt;5),D139&amp;#REF!,D139&amp;"9"))</f>
        <v>ZZZ9</v>
      </c>
      <c r="L139" s="568">
        <f t="shared" si="3"/>
        <v>999</v>
      </c>
      <c r="M139" s="577">
        <f t="shared" si="4"/>
        <v>999</v>
      </c>
      <c r="N139" s="574"/>
      <c r="O139" s="252"/>
      <c r="P139" s="570">
        <f t="shared" si="5"/>
        <v>999</v>
      </c>
      <c r="Q139" s="252"/>
    </row>
    <row r="140" spans="1:17">
      <c r="A140" s="562">
        <v>134</v>
      </c>
      <c r="B140" s="246"/>
      <c r="C140" s="246"/>
      <c r="D140" s="247"/>
      <c r="E140" s="563"/>
      <c r="F140" s="252"/>
      <c r="G140" s="252"/>
      <c r="H140" s="571"/>
      <c r="I140" s="572"/>
      <c r="J140" s="566" t="e">
        <f>IF(AND(Q140="",#REF!&gt;0,#REF!&lt;5),K140,)</f>
        <v>#REF!</v>
      </c>
      <c r="K140" s="567" t="str">
        <f>IF(D140="","ZZZ9",IF(AND(#REF!&gt;0,#REF!&lt;5),D140&amp;#REF!,D140&amp;"9"))</f>
        <v>ZZZ9</v>
      </c>
      <c r="L140" s="568">
        <f t="shared" si="3"/>
        <v>999</v>
      </c>
      <c r="M140" s="577">
        <f t="shared" si="4"/>
        <v>999</v>
      </c>
      <c r="N140" s="574"/>
      <c r="O140" s="252"/>
      <c r="P140" s="570">
        <f t="shared" si="5"/>
        <v>999</v>
      </c>
      <c r="Q140" s="252"/>
    </row>
    <row r="141" spans="1:17">
      <c r="A141" s="562">
        <v>135</v>
      </c>
      <c r="B141" s="246"/>
      <c r="C141" s="246"/>
      <c r="D141" s="247"/>
      <c r="E141" s="563"/>
      <c r="F141" s="252"/>
      <c r="G141" s="252"/>
      <c r="H141" s="571"/>
      <c r="I141" s="572"/>
      <c r="J141" s="566" t="e">
        <f>IF(AND(Q141="",#REF!&gt;0,#REF!&lt;5),K141,)</f>
        <v>#REF!</v>
      </c>
      <c r="K141" s="567" t="str">
        <f>IF(D141="","ZZZ9",IF(AND(#REF!&gt;0,#REF!&lt;5),D141&amp;#REF!,D141&amp;"9"))</f>
        <v>ZZZ9</v>
      </c>
      <c r="L141" s="568">
        <f t="shared" si="3"/>
        <v>999</v>
      </c>
      <c r="M141" s="577">
        <f t="shared" si="4"/>
        <v>999</v>
      </c>
      <c r="N141" s="574"/>
      <c r="O141" s="572"/>
      <c r="P141" s="582">
        <f t="shared" si="5"/>
        <v>999</v>
      </c>
      <c r="Q141" s="572"/>
    </row>
    <row r="142" spans="1:17">
      <c r="A142" s="562">
        <v>136</v>
      </c>
      <c r="B142" s="246"/>
      <c r="C142" s="246"/>
      <c r="D142" s="247"/>
      <c r="E142" s="563"/>
      <c r="F142" s="252"/>
      <c r="G142" s="252"/>
      <c r="H142" s="571"/>
      <c r="I142" s="572"/>
      <c r="J142" s="566" t="e">
        <f>IF(AND(Q142="",#REF!&gt;0,#REF!&lt;5),K142,)</f>
        <v>#REF!</v>
      </c>
      <c r="K142" s="567" t="str">
        <f>IF(D142="","ZZZ9",IF(AND(#REF!&gt;0,#REF!&lt;5),D142&amp;#REF!,D142&amp;"9"))</f>
        <v>ZZZ9</v>
      </c>
      <c r="L142" s="568">
        <f t="shared" si="3"/>
        <v>999</v>
      </c>
      <c r="M142" s="577">
        <f t="shared" si="4"/>
        <v>999</v>
      </c>
      <c r="N142" s="574"/>
      <c r="O142" s="252"/>
      <c r="P142" s="570">
        <f t="shared" si="5"/>
        <v>999</v>
      </c>
      <c r="Q142" s="252"/>
    </row>
    <row r="143" spans="1:17">
      <c r="A143" s="562">
        <v>137</v>
      </c>
      <c r="B143" s="246"/>
      <c r="C143" s="246"/>
      <c r="D143" s="247"/>
      <c r="E143" s="563"/>
      <c r="F143" s="252"/>
      <c r="G143" s="252"/>
      <c r="H143" s="571"/>
      <c r="I143" s="572"/>
      <c r="J143" s="566" t="e">
        <f>IF(AND(Q143="",#REF!&gt;0,#REF!&lt;5),K143,)</f>
        <v>#REF!</v>
      </c>
      <c r="K143" s="567" t="str">
        <f>IF(D143="","ZZZ9",IF(AND(#REF!&gt;0,#REF!&lt;5),D143&amp;#REF!,D143&amp;"9"))</f>
        <v>ZZZ9</v>
      </c>
      <c r="L143" s="568">
        <f t="shared" si="3"/>
        <v>999</v>
      </c>
      <c r="M143" s="577">
        <f t="shared" si="4"/>
        <v>999</v>
      </c>
      <c r="N143" s="574"/>
      <c r="O143" s="252"/>
      <c r="P143" s="570">
        <f t="shared" si="5"/>
        <v>999</v>
      </c>
      <c r="Q143" s="252"/>
    </row>
    <row r="144" spans="1:17">
      <c r="A144" s="562">
        <v>138</v>
      </c>
      <c r="B144" s="246"/>
      <c r="C144" s="246"/>
      <c r="D144" s="247"/>
      <c r="E144" s="563"/>
      <c r="F144" s="252"/>
      <c r="G144" s="252"/>
      <c r="H144" s="571"/>
      <c r="I144" s="572"/>
      <c r="J144" s="566" t="e">
        <f>IF(AND(Q144="",#REF!&gt;0,#REF!&lt;5),K144,)</f>
        <v>#REF!</v>
      </c>
      <c r="K144" s="567" t="str">
        <f>IF(D144="","ZZZ9",IF(AND(#REF!&gt;0,#REF!&lt;5),D144&amp;#REF!,D144&amp;"9"))</f>
        <v>ZZZ9</v>
      </c>
      <c r="L144" s="568">
        <f t="shared" si="3"/>
        <v>999</v>
      </c>
      <c r="M144" s="577">
        <f t="shared" si="4"/>
        <v>999</v>
      </c>
      <c r="N144" s="574"/>
      <c r="O144" s="252"/>
      <c r="P144" s="570">
        <f t="shared" si="5"/>
        <v>999</v>
      </c>
      <c r="Q144" s="252"/>
    </row>
    <row r="145" spans="1:17">
      <c r="A145" s="562">
        <v>139</v>
      </c>
      <c r="B145" s="246"/>
      <c r="C145" s="246"/>
      <c r="D145" s="247"/>
      <c r="E145" s="563"/>
      <c r="F145" s="252"/>
      <c r="G145" s="252"/>
      <c r="H145" s="571"/>
      <c r="I145" s="572"/>
      <c r="J145" s="566" t="e">
        <f>IF(AND(Q145="",#REF!&gt;0,#REF!&lt;5),K145,)</f>
        <v>#REF!</v>
      </c>
      <c r="K145" s="567" t="str">
        <f>IF(D145="","ZZZ9",IF(AND(#REF!&gt;0,#REF!&lt;5),D145&amp;#REF!,D145&amp;"9"))</f>
        <v>ZZZ9</v>
      </c>
      <c r="L145" s="568">
        <f t="shared" si="3"/>
        <v>999</v>
      </c>
      <c r="M145" s="577">
        <f t="shared" si="4"/>
        <v>999</v>
      </c>
      <c r="N145" s="574"/>
      <c r="O145" s="252"/>
      <c r="P145" s="570">
        <f t="shared" si="5"/>
        <v>999</v>
      </c>
      <c r="Q145" s="252"/>
    </row>
    <row r="146" spans="1:17">
      <c r="A146" s="562">
        <v>140</v>
      </c>
      <c r="B146" s="246"/>
      <c r="C146" s="246"/>
      <c r="D146" s="247"/>
      <c r="E146" s="563"/>
      <c r="F146" s="252"/>
      <c r="G146" s="252"/>
      <c r="H146" s="571"/>
      <c r="I146" s="572"/>
      <c r="J146" s="566" t="e">
        <f>IF(AND(Q146="",#REF!&gt;0,#REF!&lt;5),K146,)</f>
        <v>#REF!</v>
      </c>
      <c r="K146" s="567" t="str">
        <f>IF(D146="","ZZZ9",IF(AND(#REF!&gt;0,#REF!&lt;5),D146&amp;#REF!,D146&amp;"9"))</f>
        <v>ZZZ9</v>
      </c>
      <c r="L146" s="568">
        <f t="shared" si="3"/>
        <v>999</v>
      </c>
      <c r="M146" s="577">
        <f t="shared" si="4"/>
        <v>999</v>
      </c>
      <c r="N146" s="574"/>
      <c r="O146" s="252"/>
      <c r="P146" s="570">
        <f t="shared" si="5"/>
        <v>999</v>
      </c>
      <c r="Q146" s="252"/>
    </row>
    <row r="147" spans="1:17">
      <c r="A147" s="562">
        <v>141</v>
      </c>
      <c r="B147" s="246"/>
      <c r="C147" s="246"/>
      <c r="D147" s="247"/>
      <c r="E147" s="563"/>
      <c r="F147" s="252"/>
      <c r="G147" s="252"/>
      <c r="H147" s="571"/>
      <c r="I147" s="572"/>
      <c r="J147" s="566" t="e">
        <f>IF(AND(Q147="",#REF!&gt;0,#REF!&lt;5),K147,)</f>
        <v>#REF!</v>
      </c>
      <c r="K147" s="567" t="str">
        <f>IF(D147="","ZZZ9",IF(AND(#REF!&gt;0,#REF!&lt;5),D147&amp;#REF!,D147&amp;"9"))</f>
        <v>ZZZ9</v>
      </c>
      <c r="L147" s="568">
        <f t="shared" si="3"/>
        <v>999</v>
      </c>
      <c r="M147" s="577">
        <f t="shared" si="4"/>
        <v>999</v>
      </c>
      <c r="N147" s="574"/>
      <c r="O147" s="252"/>
      <c r="P147" s="570">
        <f t="shared" si="5"/>
        <v>999</v>
      </c>
      <c r="Q147" s="252"/>
    </row>
    <row r="148" spans="1:17">
      <c r="A148" s="562">
        <v>142</v>
      </c>
      <c r="B148" s="246"/>
      <c r="C148" s="246"/>
      <c r="D148" s="247"/>
      <c r="E148" s="563"/>
      <c r="F148" s="252"/>
      <c r="G148" s="252"/>
      <c r="H148" s="571"/>
      <c r="I148" s="572"/>
      <c r="J148" s="566" t="e">
        <f>IF(AND(Q148="",#REF!&gt;0,#REF!&lt;5),K148,)</f>
        <v>#REF!</v>
      </c>
      <c r="K148" s="567" t="str">
        <f>IF(D148="","ZZZ9",IF(AND(#REF!&gt;0,#REF!&lt;5),D148&amp;#REF!,D148&amp;"9"))</f>
        <v>ZZZ9</v>
      </c>
      <c r="L148" s="568">
        <f t="shared" si="3"/>
        <v>999</v>
      </c>
      <c r="M148" s="577">
        <f t="shared" si="4"/>
        <v>999</v>
      </c>
      <c r="N148" s="574"/>
      <c r="O148" s="572"/>
      <c r="P148" s="582">
        <f t="shared" si="5"/>
        <v>999</v>
      </c>
      <c r="Q148" s="572"/>
    </row>
    <row r="149" spans="1:17">
      <c r="A149" s="562">
        <v>143</v>
      </c>
      <c r="B149" s="246"/>
      <c r="C149" s="246"/>
      <c r="D149" s="247"/>
      <c r="E149" s="563"/>
      <c r="F149" s="252"/>
      <c r="G149" s="252"/>
      <c r="H149" s="571"/>
      <c r="I149" s="572"/>
      <c r="J149" s="566" t="e">
        <f>IF(AND(Q149="",#REF!&gt;0,#REF!&lt;5),K149,)</f>
        <v>#REF!</v>
      </c>
      <c r="K149" s="567" t="str">
        <f>IF(D149="","ZZZ9",IF(AND(#REF!&gt;0,#REF!&lt;5),D149&amp;#REF!,D149&amp;"9"))</f>
        <v>ZZZ9</v>
      </c>
      <c r="L149" s="568">
        <f t="shared" si="3"/>
        <v>999</v>
      </c>
      <c r="M149" s="577">
        <f t="shared" si="4"/>
        <v>999</v>
      </c>
      <c r="N149" s="574"/>
      <c r="O149" s="252"/>
      <c r="P149" s="570">
        <f t="shared" si="5"/>
        <v>999</v>
      </c>
      <c r="Q149" s="252"/>
    </row>
    <row r="150" spans="1:17">
      <c r="A150" s="562">
        <v>144</v>
      </c>
      <c r="B150" s="246"/>
      <c r="C150" s="246"/>
      <c r="D150" s="247"/>
      <c r="E150" s="563"/>
      <c r="F150" s="252"/>
      <c r="G150" s="252"/>
      <c r="H150" s="571"/>
      <c r="I150" s="572"/>
      <c r="J150" s="566" t="e">
        <f>IF(AND(Q150="",#REF!&gt;0,#REF!&lt;5),K150,)</f>
        <v>#REF!</v>
      </c>
      <c r="K150" s="567" t="str">
        <f>IF(D150="","ZZZ9",IF(AND(#REF!&gt;0,#REF!&lt;5),D150&amp;#REF!,D150&amp;"9"))</f>
        <v>ZZZ9</v>
      </c>
      <c r="L150" s="568">
        <f t="shared" si="3"/>
        <v>999</v>
      </c>
      <c r="M150" s="577">
        <f t="shared" si="4"/>
        <v>999</v>
      </c>
      <c r="N150" s="574"/>
      <c r="O150" s="252"/>
      <c r="P150" s="570">
        <f t="shared" si="5"/>
        <v>999</v>
      </c>
      <c r="Q150" s="252"/>
    </row>
    <row r="151" spans="1:17">
      <c r="A151" s="562">
        <v>145</v>
      </c>
      <c r="B151" s="246"/>
      <c r="C151" s="246"/>
      <c r="D151" s="247"/>
      <c r="E151" s="563"/>
      <c r="F151" s="252"/>
      <c r="G151" s="252"/>
      <c r="H151" s="571"/>
      <c r="I151" s="572"/>
      <c r="J151" s="566" t="e">
        <f>IF(AND(Q151="",#REF!&gt;0,#REF!&lt;5),K151,)</f>
        <v>#REF!</v>
      </c>
      <c r="K151" s="567" t="str">
        <f>IF(D151="","ZZZ9",IF(AND(#REF!&gt;0,#REF!&lt;5),D151&amp;#REF!,D151&amp;"9"))</f>
        <v>ZZZ9</v>
      </c>
      <c r="L151" s="568">
        <f t="shared" si="3"/>
        <v>999</v>
      </c>
      <c r="M151" s="577">
        <f t="shared" si="4"/>
        <v>999</v>
      </c>
      <c r="N151" s="574"/>
      <c r="O151" s="252"/>
      <c r="P151" s="570">
        <f t="shared" si="5"/>
        <v>999</v>
      </c>
      <c r="Q151" s="252"/>
    </row>
    <row r="152" spans="1:17">
      <c r="A152" s="562">
        <v>146</v>
      </c>
      <c r="B152" s="246"/>
      <c r="C152" s="246"/>
      <c r="D152" s="247"/>
      <c r="E152" s="563"/>
      <c r="F152" s="252"/>
      <c r="G152" s="252"/>
      <c r="H152" s="571"/>
      <c r="I152" s="572"/>
      <c r="J152" s="566" t="e">
        <f>IF(AND(Q152="",#REF!&gt;0,#REF!&lt;5),K152,)</f>
        <v>#REF!</v>
      </c>
      <c r="K152" s="567" t="str">
        <f>IF(D152="","ZZZ9",IF(AND(#REF!&gt;0,#REF!&lt;5),D152&amp;#REF!,D152&amp;"9"))</f>
        <v>ZZZ9</v>
      </c>
      <c r="L152" s="568">
        <f t="shared" si="3"/>
        <v>999</v>
      </c>
      <c r="M152" s="577">
        <f t="shared" si="4"/>
        <v>999</v>
      </c>
      <c r="N152" s="574"/>
      <c r="O152" s="252"/>
      <c r="P152" s="570">
        <f t="shared" si="5"/>
        <v>999</v>
      </c>
      <c r="Q152" s="252"/>
    </row>
    <row r="153" spans="1:17">
      <c r="A153" s="562">
        <v>147</v>
      </c>
      <c r="B153" s="246"/>
      <c r="C153" s="246"/>
      <c r="D153" s="247"/>
      <c r="E153" s="563"/>
      <c r="F153" s="252"/>
      <c r="G153" s="252"/>
      <c r="H153" s="571"/>
      <c r="I153" s="572"/>
      <c r="J153" s="566" t="e">
        <f>IF(AND(Q153="",#REF!&gt;0,#REF!&lt;5),K153,)</f>
        <v>#REF!</v>
      </c>
      <c r="K153" s="567" t="str">
        <f>IF(D153="","ZZZ9",IF(AND(#REF!&gt;0,#REF!&lt;5),D153&amp;#REF!,D153&amp;"9"))</f>
        <v>ZZZ9</v>
      </c>
      <c r="L153" s="568">
        <f t="shared" si="3"/>
        <v>999</v>
      </c>
      <c r="M153" s="577">
        <f t="shared" si="4"/>
        <v>999</v>
      </c>
      <c r="N153" s="574"/>
      <c r="O153" s="252"/>
      <c r="P153" s="570">
        <f t="shared" si="5"/>
        <v>999</v>
      </c>
      <c r="Q153" s="252"/>
    </row>
    <row r="154" spans="1:17">
      <c r="A154" s="562">
        <v>148</v>
      </c>
      <c r="B154" s="246"/>
      <c r="C154" s="246"/>
      <c r="D154" s="247"/>
      <c r="E154" s="563"/>
      <c r="F154" s="252"/>
      <c r="G154" s="252"/>
      <c r="H154" s="571"/>
      <c r="I154" s="572"/>
      <c r="J154" s="566" t="e">
        <f>IF(AND(Q154="",#REF!&gt;0,#REF!&lt;5),K154,)</f>
        <v>#REF!</v>
      </c>
      <c r="K154" s="567" t="str">
        <f>IF(D154="","ZZZ9",IF(AND(#REF!&gt;0,#REF!&lt;5),D154&amp;#REF!,D154&amp;"9"))</f>
        <v>ZZZ9</v>
      </c>
      <c r="L154" s="568">
        <f t="shared" si="3"/>
        <v>999</v>
      </c>
      <c r="M154" s="577">
        <f t="shared" si="4"/>
        <v>999</v>
      </c>
      <c r="N154" s="574"/>
      <c r="O154" s="252"/>
      <c r="P154" s="570">
        <f t="shared" si="5"/>
        <v>999</v>
      </c>
      <c r="Q154" s="252"/>
    </row>
    <row r="155" spans="1:17">
      <c r="A155" s="562">
        <v>149</v>
      </c>
      <c r="B155" s="246"/>
      <c r="C155" s="246"/>
      <c r="D155" s="247"/>
      <c r="E155" s="563"/>
      <c r="F155" s="252"/>
      <c r="G155" s="252"/>
      <c r="H155" s="571"/>
      <c r="I155" s="572"/>
      <c r="J155" s="566" t="e">
        <f>IF(AND(Q155="",#REF!&gt;0,#REF!&lt;5),K155,)</f>
        <v>#REF!</v>
      </c>
      <c r="K155" s="567" t="str">
        <f>IF(D155="","ZZZ9",IF(AND(#REF!&gt;0,#REF!&lt;5),D155&amp;#REF!,D155&amp;"9"))</f>
        <v>ZZZ9</v>
      </c>
      <c r="L155" s="568">
        <f t="shared" si="3"/>
        <v>999</v>
      </c>
      <c r="M155" s="577">
        <f t="shared" si="4"/>
        <v>999</v>
      </c>
      <c r="N155" s="574"/>
      <c r="O155" s="252"/>
      <c r="P155" s="570">
        <f t="shared" si="5"/>
        <v>999</v>
      </c>
      <c r="Q155" s="252"/>
    </row>
    <row r="156" spans="1:17">
      <c r="A156" s="562">
        <v>150</v>
      </c>
      <c r="B156" s="246"/>
      <c r="C156" s="246"/>
      <c r="D156" s="247"/>
      <c r="E156" s="563"/>
      <c r="F156" s="252"/>
      <c r="G156" s="252"/>
      <c r="H156" s="571"/>
      <c r="I156" s="572"/>
      <c r="J156" s="566" t="e">
        <f>IF(AND(Q156="",#REF!&gt;0,#REF!&lt;5),K156,)</f>
        <v>#REF!</v>
      </c>
      <c r="K156" s="567" t="str">
        <f>IF(D156="","ZZZ9",IF(AND(#REF!&gt;0,#REF!&lt;5),D156&amp;#REF!,D156&amp;"9"))</f>
        <v>ZZZ9</v>
      </c>
      <c r="L156" s="568">
        <f t="shared" si="3"/>
        <v>999</v>
      </c>
      <c r="M156" s="577">
        <f t="shared" si="4"/>
        <v>999</v>
      </c>
      <c r="N156" s="574"/>
      <c r="O156" s="252"/>
      <c r="P156" s="570">
        <f t="shared" si="5"/>
        <v>999</v>
      </c>
      <c r="Q156" s="252"/>
    </row>
  </sheetData>
  <conditionalFormatting sqref="A7:D156">
    <cfRule type="expression" dxfId="105" priority="14" stopIfTrue="1">
      <formula>$Q7&gt;=1</formula>
    </cfRule>
  </conditionalFormatting>
  <conditionalFormatting sqref="B7:D37">
    <cfRule type="expression" dxfId="104" priority="1" stopIfTrue="1">
      <formula>$Q7&gt;=1</formula>
    </cfRule>
  </conditionalFormatting>
  <conditionalFormatting sqref="E7:E14">
    <cfRule type="expression" dxfId="103" priority="6" stopIfTrue="1">
      <formula>AND(ROUNDDOWN(($A$4-E7)/365.25,0)&lt;=13,G7&lt;&gt;"OK")</formula>
    </cfRule>
    <cfRule type="expression" dxfId="102" priority="7" stopIfTrue="1">
      <formula>AND(ROUNDDOWN(($A$4-E7)/365.25,0)&lt;=14,G7&lt;&gt;"OK")</formula>
    </cfRule>
    <cfRule type="expression" dxfId="101" priority="8" stopIfTrue="1">
      <formula>AND(ROUNDDOWN(($A$4-E7)/365.25,0)&lt;=17,G7&lt;&gt;"OK")</formula>
    </cfRule>
    <cfRule type="expression" dxfId="100" priority="11" stopIfTrue="1">
      <formula>AND(ROUNDDOWN(($A$4-E7)/365.25,0)&lt;=13,G7&lt;&gt;"OK")</formula>
    </cfRule>
    <cfRule type="expression" dxfId="99" priority="12" stopIfTrue="1">
      <formula>AND(ROUNDDOWN(($A$4-E7)/365.25,0)&lt;=14,G7&lt;&gt;"OK")</formula>
    </cfRule>
    <cfRule type="expression" dxfId="98" priority="13" stopIfTrue="1">
      <formula>AND(ROUNDDOWN(($A$4-E7)/365.25,0)&lt;=17,G7&lt;&gt;"OK")</formula>
    </cfRule>
  </conditionalFormatting>
  <conditionalFormatting sqref="E7:E156">
    <cfRule type="expression" dxfId="97" priority="16" stopIfTrue="1">
      <formula>AND(ROUNDDOWN(($A$4-E7)/365.25,0)&lt;=13,G7&lt;&gt;"OK")</formula>
    </cfRule>
    <cfRule type="expression" dxfId="96" priority="17" stopIfTrue="1">
      <formula>AND(ROUNDDOWN(($A$4-E7)/365.25,0)&lt;=14,G7&lt;&gt;"OK")</formula>
    </cfRule>
    <cfRule type="expression" dxfId="95" priority="18" stopIfTrue="1">
      <formula>AND(ROUNDDOWN(($A$4-E7)/365.25,0)&lt;=17,G7&lt;&gt;"OK")</formula>
    </cfRule>
  </conditionalFormatting>
  <conditionalFormatting sqref="J7:J156">
    <cfRule type="cellIs" dxfId="94"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701441" r:id="rId3" name="Button 1">
              <controlPr defaultSize="0" print="0" autoPict="0" macro="[0]!egyeni_fotabla_sorsolasi_ranglista">
                <anchor moveWithCells="1" sizeWithCells="1">
                  <from>
                    <xdr:col>7</xdr:col>
                    <xdr:colOff>167640</xdr:colOff>
                    <xdr:row>0</xdr:row>
                    <xdr:rowOff>53340</xdr:rowOff>
                  </from>
                  <to>
                    <xdr:col>14</xdr:col>
                    <xdr:colOff>106680</xdr:colOff>
                    <xdr:row>1</xdr:row>
                    <xdr:rowOff>106680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34">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IF($B7="","",VLOOKUP($B7,'1MD ELO (4)'!$A$7:$O$22,5))</f>
        <v/>
      </c>
      <c r="D7" s="407" t="str">
        <f>IF($B7="","",VLOOKUP($B7,'1MD ELO (4)'!$A$7:$O$22,15))</f>
        <v/>
      </c>
      <c r="E7" s="421" t="str">
        <f>UPPER(IF($B7="","",VLOOKUP($B7,'1MD ELO (4)'!$A$7:$O$22,2)))</f>
        <v/>
      </c>
      <c r="F7" s="481"/>
      <c r="G7" s="421" t="str">
        <f>IF($B7="","",VLOOKUP($B7,'1MD ELO (4)'!$A$7:$O$22,3))</f>
        <v/>
      </c>
      <c r="H7" s="481"/>
      <c r="I7" s="421" t="str">
        <f>IF($B7="","",VLOOKUP($B7,'1MD ELO (4)'!$A$7:$O$22,4))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IF($B9="","",VLOOKUP($B9,'1MD ELO (4)'!$A$7:$O$22,5))</f>
        <v/>
      </c>
      <c r="D9" s="407" t="str">
        <f>IF($B9="","",VLOOKUP($B9,'1MD ELO (4)'!$A$7:$O$22,15))</f>
        <v/>
      </c>
      <c r="E9" s="421" t="str">
        <f>UPPER(IF($B9="","",VLOOKUP($B9,'1MD ELO (4)'!$A$7:$O$22,2)))</f>
        <v/>
      </c>
      <c r="F9" s="481"/>
      <c r="G9" s="421" t="str">
        <f>IF($B9="","",VLOOKUP($B9,'1MD ELO (4)'!$A$7:$O$22,3))</f>
        <v/>
      </c>
      <c r="H9" s="481"/>
      <c r="I9" s="421" t="str">
        <f>IF($B9="","",VLOOKUP($B9,'1MD ELO (4)'!$A$7:$O$22,4))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IF($B11="","",VLOOKUP($B11,'1MD ELO (4)'!$A$7:$O$22,5))</f>
        <v/>
      </c>
      <c r="D11" s="407" t="str">
        <f>IF($B11="","",VLOOKUP($B11,'1MD ELO (4)'!$A$7:$O$22,15))</f>
        <v/>
      </c>
      <c r="E11" s="421" t="str">
        <f>UPPER(IF($B11="","",VLOOKUP($B11,'1MD ELO (4)'!$A$7:$O$22,2)))</f>
        <v/>
      </c>
      <c r="F11" s="481"/>
      <c r="G11" s="421" t="str">
        <f>IF($B11="","",VLOOKUP($B11,'1MD ELO (4)'!$A$7:$O$22,3))</f>
        <v/>
      </c>
      <c r="H11" s="481"/>
      <c r="I11" s="421"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93" priority="1"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35">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(4)'!$A$7:$O$22,5))</f>
        <v/>
      </c>
      <c r="D7" s="521" t="str">
        <f>IF($B7="","",VLOOKUP($B7,'1MD ELO (4)'!$A$7:$O$22,15))</f>
        <v/>
      </c>
      <c r="E7" s="708" t="str">
        <f>UPPER(IF($B7="","",VLOOKUP($B7,'1MD ELO (4)'!$A$7:$O$22,2)))</f>
        <v/>
      </c>
      <c r="F7" s="708"/>
      <c r="G7" s="708" t="str">
        <f>IF($B7="","",VLOOKUP($B7,'1MD ELO (4)'!$A$7:$O$22,3))</f>
        <v/>
      </c>
      <c r="H7" s="708"/>
      <c r="I7" s="522" t="str">
        <f>IF($B7="","",VLOOKUP($B7,'1MD ELO (4)'!$A$7:$O$22,4))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(4)'!$A$7:$O$22,5))</f>
        <v/>
      </c>
      <c r="D9" s="521" t="str">
        <f>IF($B9="","",VLOOKUP($B9,'1MD ELO (4)'!$A$7:$O$22,15))</f>
        <v/>
      </c>
      <c r="E9" s="708" t="str">
        <f>UPPER(IF($B9="","",VLOOKUP($B9,'1MD ELO (4)'!$A$7:$O$22,2)))</f>
        <v/>
      </c>
      <c r="F9" s="708"/>
      <c r="G9" s="708" t="str">
        <f>IF($B9="","",VLOOKUP($B9,'1MD ELO (4)'!$A$7:$O$22,3))</f>
        <v/>
      </c>
      <c r="H9" s="708"/>
      <c r="I9" s="522" t="str">
        <f>IF($B9="","",VLOOKUP($B9,'1MD ELO (4)'!$A$7:$O$22,4))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(4)'!$A$7:$O$22,5))</f>
        <v/>
      </c>
      <c r="D11" s="521" t="str">
        <f>IF($B11="","",VLOOKUP($B11,'1MD ELO (4)'!$A$7:$O$22,15))</f>
        <v/>
      </c>
      <c r="E11" s="708" t="str">
        <f>UPPER(IF($B11="","",VLOOKUP($B11,'1MD ELO (4)'!$A$7:$O$22,2)))</f>
        <v/>
      </c>
      <c r="F11" s="708"/>
      <c r="G11" s="708" t="str">
        <f>IF($B11="","",VLOOKUP($B11,'1MD ELO (4)'!$A$7:$O$22,3))</f>
        <v/>
      </c>
      <c r="H11" s="708"/>
      <c r="I11" s="522"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(4)'!$A$7:$O$22,5))</f>
        <v/>
      </c>
      <c r="D13" s="521" t="str">
        <f>IF($B13="","",VLOOKUP($B13,'1MD ELO (4)'!$A$7:$O$22,15))</f>
        <v/>
      </c>
      <c r="E13" s="708" t="str">
        <f>UPPER(IF($B13="","",VLOOKUP($B13,'1MD ELO (4)'!$A$7:$O$22,2)))</f>
        <v/>
      </c>
      <c r="F13" s="708"/>
      <c r="G13" s="708" t="str">
        <f>IF($B13="","",VLOOKUP($B13,'1MD ELO (4)'!$A$7:$O$22,3))</f>
        <v/>
      </c>
      <c r="H13" s="708"/>
      <c r="I13" s="522" t="str">
        <f>IF($B13="","",VLOOKUP($B13,'1MD ELO (4)'!$A$7:$O$22,4))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92"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17">
    <tabColor indexed="11"/>
  </sheetPr>
  <dimension ref="A1:AS140"/>
  <sheetViews>
    <sheetView workbookViewId="0">
      <selection activeCell="V29" sqref="V29"/>
    </sheetView>
  </sheetViews>
  <sheetFormatPr defaultColWidth="9" defaultRowHeight="13.2"/>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627">
        <f>Altalanos!$B$8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1"/>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t="str">
        <f>Altalanos!$A$10</f>
        <v>2026.05.12</v>
      </c>
      <c r="B4" s="701"/>
      <c r="C4" s="701"/>
      <c r="D4" s="396"/>
      <c r="E4" s="397"/>
      <c r="F4" s="397"/>
      <c r="G4" s="397" t="str">
        <f>Altalanos!$C$10</f>
        <v>Baja</v>
      </c>
      <c r="H4" s="398"/>
      <c r="I4" s="397"/>
      <c r="J4" s="399"/>
      <c r="K4" s="400"/>
      <c r="L4" s="399"/>
      <c r="M4" s="401"/>
      <c r="N4" s="399"/>
      <c r="O4" s="397"/>
      <c r="P4" s="399"/>
      <c r="Q4" s="397"/>
      <c r="R4" s="402">
        <f>Altalanos!$E$10</f>
        <v>0</v>
      </c>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1.1"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IF($E7="","",VLOOKUP($E7,'1MD ELO (2)'!$A$7:$O$22,14))</f>
        <v/>
      </c>
      <c r="C7" s="407" t="str">
        <f>IF($E7="","",VLOOKUP($E7,'1MD ELO (2)'!$A$7:$O$22,15))</f>
        <v/>
      </c>
      <c r="D7" s="407" t="str">
        <f>IF($E7="","",VLOOKUP($E7,'1MD ELO (2)'!$A$7:$O$22,5))</f>
        <v/>
      </c>
      <c r="E7" s="408"/>
      <c r="F7" s="409" t="str">
        <f>UPPER(IF($E7="","",VLOOKUP($E7,'1MD ELO (2)'!$A$7:$O$22,2)))</f>
        <v/>
      </c>
      <c r="G7" s="409" t="str">
        <f>IF($E7="","",VLOOKUP($E7,'1MD ELO (2)'!$A$7:$O$22,3))</f>
        <v/>
      </c>
      <c r="H7" s="409"/>
      <c r="I7" s="409" t="str">
        <f>IF($E7="","",VLOOKUP($E7,'1MD ELO (2)'!$A$7:$O$22,4))</f>
        <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IF($E9="","",VLOOKUP($E9,'1MD ELO (2)'!$A$7:$O$22,14))</f>
        <v/>
      </c>
      <c r="C9" s="407" t="str">
        <f>IF($E9="","",VLOOKUP($E9,'1MD ELO (2)'!$A$7:$O$22,15))</f>
        <v/>
      </c>
      <c r="D9" s="407" t="str">
        <f>IF($E9="","",VLOOKUP($E9,'1MD ELO (2)'!$A$7:$O$22,5))</f>
        <v/>
      </c>
      <c r="E9" s="420"/>
      <c r="F9" s="421" t="str">
        <f>UPPER(IF($E9="","",VLOOKUP($E9,'1MD ELO (2)'!$A$7:$O$22,2)))</f>
        <v/>
      </c>
      <c r="G9" s="421" t="str">
        <f>IF($E9="","",VLOOKUP($E9,'1MD ELO (2)'!$A$7:$O$22,3))</f>
        <v/>
      </c>
      <c r="H9" s="421"/>
      <c r="I9" s="421" t="str">
        <f>IF($E9="","",VLOOKUP($E9,'1MD ELO (2)'!$A$7:$O$22,4))</f>
        <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IF($E11="","",VLOOKUP($E11,'1MD ELO (2)'!$A$7:$O$22,14))</f>
        <v/>
      </c>
      <c r="C11" s="407" t="str">
        <f>IF($E11="","",VLOOKUP($E11,'1MD ELO (2)'!$A$7:$O$22,15))</f>
        <v/>
      </c>
      <c r="D11" s="407" t="str">
        <f>IF($E11="","",VLOOKUP($E11,'1MD ELO (2)'!$A$7:$O$22,5))</f>
        <v/>
      </c>
      <c r="E11" s="420"/>
      <c r="F11" s="421" t="str">
        <f>UPPER(IF($E11="","",VLOOKUP($E11,'1MD ELO (2)'!$A$7:$O$22,2)))</f>
        <v/>
      </c>
      <c r="G11" s="421" t="str">
        <f>IF($E11="","",VLOOKUP($E11,'1MD ELO (2)'!$A$7:$O$22,3))</f>
        <v/>
      </c>
      <c r="H11" s="421"/>
      <c r="I11" s="421" t="str">
        <f>IF($E11="","",VLOOKUP($E11,'1MD ELO (2)'!$A$7:$O$22,4))</f>
        <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IF($E13="","",VLOOKUP($E13,'1MD ELO (2)'!$A$7:$O$22,14))</f>
        <v/>
      </c>
      <c r="C13" s="407" t="str">
        <f>IF($E13="","",VLOOKUP($E13,'1MD ELO (2)'!$A$7:$O$22,15))</f>
        <v/>
      </c>
      <c r="D13" s="407" t="str">
        <f>IF($E13="","",VLOOKUP($E13,'1MD ELO (2)'!$A$7:$O$22,5))</f>
        <v/>
      </c>
      <c r="E13" s="420"/>
      <c r="F13" s="421" t="str">
        <f>UPPER(IF($E13="","",VLOOKUP($E13,'1MD ELO (2)'!$A$7:$O$22,2)))</f>
        <v/>
      </c>
      <c r="G13" s="421" t="str">
        <f>IF($E13="","",VLOOKUP($E13,'1MD ELO (2)'!$A$7:$O$22,3))</f>
        <v/>
      </c>
      <c r="H13" s="421"/>
      <c r="I13" s="421" t="str">
        <f>IF($E13="","",VLOOKUP($E13,'1MD ELO (2)'!$A$7:$O$22,4))</f>
        <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IF($E15="","",VLOOKUP($E15,'1MD ELO (2)'!$A$7:$O$22,14))</f>
        <v/>
      </c>
      <c r="C15" s="407" t="str">
        <f>IF($E15="","",VLOOKUP($E15,'1MD ELO (2)'!$A$7:$O$22,15))</f>
        <v/>
      </c>
      <c r="D15" s="407" t="str">
        <f>IF($E15="","",VLOOKUP($E15,'1MD ELO (2)'!$A$7:$O$22,5))</f>
        <v/>
      </c>
      <c r="E15" s="420"/>
      <c r="F15" s="421" t="str">
        <f>UPPER(IF($E15="","",VLOOKUP($E15,'1MD ELO (2)'!$A$7:$O$22,2)))</f>
        <v/>
      </c>
      <c r="G15" s="421" t="str">
        <f>IF($E15="","",VLOOKUP($E15,'1MD ELO (2)'!$A$7:$O$22,3))</f>
        <v/>
      </c>
      <c r="H15" s="421"/>
      <c r="I15" s="421" t="str">
        <f>IF($E15="","",VLOOKUP($E15,'1MD ELO (2)'!$A$7:$O$22,4))</f>
        <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394"/>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IF($E17="","",VLOOKUP($E17,'1MD ELO (2)'!$A$7:$O$22,14))</f>
        <v/>
      </c>
      <c r="C17" s="407" t="str">
        <f>IF($E17="","",VLOOKUP($E17,'1MD ELO (2)'!$A$7:$O$22,15))</f>
        <v/>
      </c>
      <c r="D17" s="407" t="str">
        <f>IF($E17="","",VLOOKUP($E17,'1MD ELO (2)'!$A$7:$O$22,5))</f>
        <v/>
      </c>
      <c r="E17" s="420"/>
      <c r="F17" s="421" t="str">
        <f>UPPER(IF($E17="","",VLOOKUP($E17,'1MD ELO (2)'!$A$7:$O$22,2)))</f>
        <v/>
      </c>
      <c r="G17" s="421" t="str">
        <f>IF($E17="","",VLOOKUP($E17,'1MD ELO (2)'!$A$7:$O$22,3))</f>
        <v/>
      </c>
      <c r="H17" s="421"/>
      <c r="I17" s="421" t="str">
        <f>IF($E17="","",VLOOKUP($E17,'1MD ELO (2)'!$A$7:$O$22,4))</f>
        <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IF($E19="","",VLOOKUP($E19,'1MD ELO (2)'!$A$7:$O$22,14))</f>
        <v/>
      </c>
      <c r="C19" s="407" t="str">
        <f>IF($E19="","",VLOOKUP($E19,'1MD ELO (2)'!$A$7:$O$22,15))</f>
        <v/>
      </c>
      <c r="D19" s="407" t="str">
        <f>IF($E19="","",VLOOKUP($E19,'1MD ELO (2)'!$A$7:$O$22,5))</f>
        <v/>
      </c>
      <c r="E19" s="420"/>
      <c r="F19" s="421" t="str">
        <f>UPPER(IF($E19="","",VLOOKUP($E19,'1MD ELO (2)'!$A$7:$O$22,2)))</f>
        <v/>
      </c>
      <c r="G19" s="421" t="str">
        <f>IF($E19="","",VLOOKUP($E19,'1MD ELO (2)'!$A$7:$O$22,3))</f>
        <v/>
      </c>
      <c r="H19" s="421"/>
      <c r="I19" s="421" t="str">
        <f>IF($E19="","",VLOOKUP($E19,'1MD ELO (2)'!$A$7:$O$22,4))</f>
        <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416"/>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IF($E21="","",VLOOKUP($E21,'1MD ELO (2)'!$A$7:$O$22,14))</f>
        <v/>
      </c>
      <c r="C21" s="407" t="str">
        <f>IF($E21="","",VLOOKUP($E21,'1MD ELO (2)'!$A$7:$O$22,15))</f>
        <v/>
      </c>
      <c r="D21" s="407" t="str">
        <f>IF($E21="","",VLOOKUP($E21,'1MD ELO (2)'!$A$7:$O$22,5))</f>
        <v/>
      </c>
      <c r="E21" s="408"/>
      <c r="F21" s="435" t="str">
        <f>UPPER(IF($E21="","",VLOOKUP($E21,'1MD ELO (2)'!$A$7:$O$22,2)))</f>
        <v/>
      </c>
      <c r="G21" s="435" t="str">
        <f>IF($E21="","",VLOOKUP($E21,'1MD ELO (2)'!$A$7:$O$22,3))</f>
        <v/>
      </c>
      <c r="H21" s="435"/>
      <c r="I21" s="435" t="str">
        <f>IF($E21="","",VLOOKUP($E21,'1MD ELO (2)'!$A$7:$O$22,4))</f>
        <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str">
        <f>IF(E55&gt;$R$62,,UPPER(VLOOKUP(E55,'1MD ELO (2)'!$A$7:$Q$134,2)))</f>
        <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str">
        <f>IF(E56&gt;$R$62,,UPPER(VLOOKUP(E56,'1MD ELO (2)'!$A$7:$Q$134,2)))</f>
        <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f>MIN(4,'1MD ELO (2)'!Q5)</f>
        <v>4</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280" priority="1" stopIfTrue="1">
      <formula>AND($O$1="CU",O16="Umpire")</formula>
    </cfRule>
    <cfRule type="expression" dxfId="279" priority="2" stopIfTrue="1">
      <formula>AND($O$1="CU",O16&lt;&gt;"Umpire",P16&lt;&gt;"")</formula>
    </cfRule>
    <cfRule type="expression" dxfId="278" priority="3" stopIfTrue="1">
      <formula>AND($O$1="CU",O16&lt;&gt;"Umpire")</formula>
    </cfRule>
  </conditionalFormatting>
  <dataValidations count="1">
    <dataValidation type="list" allowBlank="1" showInputMessage="1" sqref="I8 K10 I12 M14 I16 O16 K18 I20 I23 K25 I27 M29 I31 K33 I35 I39 K41 I43 M45 I47 K49 I51" xr:uid="{00000000-0002-0000-05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126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65126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36">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460"/>
      <c r="R3" s="51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274" t="s">
        <v>104</v>
      </c>
      <c r="Q4" s="276" t="s">
        <v>217</v>
      </c>
      <c r="R4" s="276" t="s">
        <v>190</v>
      </c>
      <c r="S4" s="205"/>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P5" s="463" t="s">
        <v>107</v>
      </c>
      <c r="Q5" s="464" t="s">
        <v>189</v>
      </c>
      <c r="R5" s="464" t="s">
        <v>218</v>
      </c>
      <c r="S5" s="205"/>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P6" s="467" t="s">
        <v>119</v>
      </c>
      <c r="Q6" s="468" t="s">
        <v>219</v>
      </c>
      <c r="R6" s="468" t="s">
        <v>105</v>
      </c>
      <c r="S6" s="205"/>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(4)'!$A$7:$O$22,5))</f>
        <v/>
      </c>
      <c r="D7" s="521" t="str">
        <f>IF($B7="","",VLOOKUP($B7,'1MD ELO (4)'!$A$7:$O$22,15))</f>
        <v/>
      </c>
      <c r="E7" s="708" t="str">
        <f>UPPER(IF($B7="","",VLOOKUP($B7,'1MD ELO (4)'!$A$7:$O$22,2)))</f>
        <v/>
      </c>
      <c r="F7" s="708"/>
      <c r="G7" s="708" t="str">
        <f>IF($B7="","",VLOOKUP($B7,'1MD ELO (4)'!$A$7:$O$22,3))</f>
        <v/>
      </c>
      <c r="H7" s="708"/>
      <c r="I7" s="522" t="str">
        <f>IF($B7="","",VLOOKUP($B7,'1MD ELO (4)'!$A$7:$O$22,4))</f>
        <v/>
      </c>
      <c r="J7" s="394"/>
      <c r="K7" s="472"/>
      <c r="L7" s="473" t="str">
        <f>IF(K7="","",CONCATENATE(VLOOKUP($Y$3,$AB$1:$AK$1,K7)," pont"))</f>
        <v/>
      </c>
      <c r="M7" s="474"/>
      <c r="P7" s="274" t="s">
        <v>222</v>
      </c>
      <c r="Q7" s="276" t="s">
        <v>108</v>
      </c>
      <c r="R7" s="276" t="s">
        <v>223</v>
      </c>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P8" s="463" t="s">
        <v>224</v>
      </c>
      <c r="Q8" s="464" t="s">
        <v>120</v>
      </c>
      <c r="R8" s="464" t="s">
        <v>225</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(4)'!$A$7:$O$22,5))</f>
        <v/>
      </c>
      <c r="D9" s="521" t="str">
        <f>IF($B9="","",VLOOKUP($B9,'1MD ELO (4)'!$A$7:$O$22,15))</f>
        <v/>
      </c>
      <c r="E9" s="708" t="str">
        <f>UPPER(IF($B9="","",VLOOKUP($B9,'1MD ELO (4)'!$A$7:$O$22,2)))</f>
        <v/>
      </c>
      <c r="F9" s="708"/>
      <c r="G9" s="708" t="str">
        <f>IF($B9="","",VLOOKUP($B9,'1MD ELO (4)'!$A$7:$O$22,3))</f>
        <v/>
      </c>
      <c r="H9" s="708"/>
      <c r="I9" s="522" t="str">
        <f>IF($B9="","",VLOOKUP($B9,'1MD ELO (4)'!$A$7:$O$22,4))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(4)'!$A$7:$O$22,5))</f>
        <v/>
      </c>
      <c r="D11" s="521" t="str">
        <f>IF($B11="","",VLOOKUP($B11,'1MD ELO (4)'!$A$7:$O$22,15))</f>
        <v/>
      </c>
      <c r="E11" s="708" t="str">
        <f>UPPER(IF($B11="","",VLOOKUP($B11,'1MD ELO (4)'!$A$7:$O$22,2)))</f>
        <v/>
      </c>
      <c r="F11" s="708"/>
      <c r="G11" s="708" t="str">
        <f>IF($B11="","",VLOOKUP($B11,'1MD ELO (4)'!$A$7:$O$22,3))</f>
        <v/>
      </c>
      <c r="H11" s="708"/>
      <c r="I11" s="522"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(4)'!$A$7:$O$22,5))</f>
        <v/>
      </c>
      <c r="D13" s="521" t="str">
        <f>IF($B13="","",VLOOKUP($B13,'1MD ELO (4)'!$A$7:$O$22,15))</f>
        <v/>
      </c>
      <c r="E13" s="708" t="str">
        <f>UPPER(IF($B13="","",VLOOKUP($B13,'1MD ELO (4)'!$A$7:$O$22,2)))</f>
        <v/>
      </c>
      <c r="F13" s="708"/>
      <c r="G13" s="708" t="str">
        <f>IF($B13="","",VLOOKUP($B13,'1MD ELO (4)'!$A$7:$O$22,3))</f>
        <v/>
      </c>
      <c r="H13" s="708"/>
      <c r="I13" s="522" t="str">
        <f>IF($B13="","",VLOOKUP($B13,'1MD ELO (4)'!$A$7:$O$22,4))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523"/>
      <c r="C14" s="524"/>
      <c r="D14" s="524"/>
      <c r="E14" s="524"/>
      <c r="F14" s="524"/>
      <c r="G14" s="524"/>
      <c r="H14" s="524"/>
      <c r="I14" s="524"/>
      <c r="J14" s="394"/>
      <c r="K14" s="476"/>
      <c r="L14" s="476"/>
      <c r="M14" s="478"/>
      <c r="Y14" s="275"/>
      <c r="Z14" s="275"/>
      <c r="AA14" s="275"/>
      <c r="AB14" s="275"/>
      <c r="AC14" s="275"/>
      <c r="AD14" s="275"/>
      <c r="AE14" s="275"/>
      <c r="AF14" s="275"/>
      <c r="AG14" s="275"/>
      <c r="AH14" s="275"/>
      <c r="AI14" s="275"/>
      <c r="AJ14" s="275"/>
      <c r="AK14" s="275"/>
    </row>
    <row r="15" spans="1:37">
      <c r="A15" s="476" t="s">
        <v>231</v>
      </c>
      <c r="B15" s="520"/>
      <c r="C15" s="521" t="str">
        <f>IF($B15="","",VLOOKUP($B15,'1MD ELO (4)'!$A$7:$O$22,5))</f>
        <v/>
      </c>
      <c r="D15" s="521" t="str">
        <f>IF($B15="","",VLOOKUP($B15,'1MD ELO (4)'!$A$7:$O$22,15))</f>
        <v/>
      </c>
      <c r="E15" s="708" t="str">
        <f>UPPER(IF($B15="","",VLOOKUP($B15,'1MD ELO (4)'!$A$7:$O$22,2)))</f>
        <v/>
      </c>
      <c r="F15" s="708"/>
      <c r="G15" s="708" t="str">
        <f>IF($B15="","",VLOOKUP($B15,'1MD ELO (4)'!$A$7:$O$22,3))</f>
        <v/>
      </c>
      <c r="H15" s="708"/>
      <c r="I15" s="522" t="str">
        <f>IF($B15="","",VLOOKUP($B15,'1MD ELO (4)'!$A$7:$O$22,4))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703" t="str">
        <f>E15</f>
        <v/>
      </c>
      <c r="M18" s="703"/>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703"/>
      <c r="M19" s="703"/>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703"/>
      <c r="M20" s="703"/>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705"/>
      <c r="M21" s="705"/>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705"/>
      <c r="M22" s="705"/>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231</v>
      </c>
      <c r="B23" s="711" t="str">
        <f>E15</f>
        <v/>
      </c>
      <c r="C23" s="711"/>
      <c r="D23" s="705"/>
      <c r="E23" s="705"/>
      <c r="F23" s="705"/>
      <c r="G23" s="705"/>
      <c r="H23" s="703"/>
      <c r="I23" s="703"/>
      <c r="J23" s="703"/>
      <c r="K23" s="703"/>
      <c r="L23" s="704"/>
      <c r="M23" s="70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5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R41">
    <cfRule type="expression" dxfId="91"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Munka37">
    <tabColor indexed="11"/>
  </sheetPr>
  <dimension ref="A1:AK47"/>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O5" s="274" t="s">
        <v>104</v>
      </c>
      <c r="P5" s="276" t="s">
        <v>105</v>
      </c>
      <c r="R5" s="274" t="s">
        <v>104</v>
      </c>
      <c r="S5" s="475" t="s">
        <v>255</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O6" s="463" t="s">
        <v>107</v>
      </c>
      <c r="P6" s="464" t="s">
        <v>108</v>
      </c>
      <c r="R6" s="463" t="s">
        <v>107</v>
      </c>
      <c r="S6" s="479" t="s">
        <v>256</v>
      </c>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(4)'!$A$7:$O$22,5))</f>
        <v/>
      </c>
      <c r="D7" s="407" t="str">
        <f>IF($B7="","",VLOOKUP($B7,'1MD ELO (4)'!$A$7:$O$22,15))</f>
        <v/>
      </c>
      <c r="E7" s="435" t="str">
        <f>UPPER(IF($B7="","",VLOOKUP($B7,'1MD ELO (4)'!$A$7:$O$22,2)))</f>
        <v/>
      </c>
      <c r="F7" s="471"/>
      <c r="G7" s="435" t="str">
        <f>IF($B7="","",VLOOKUP($B7,'1MD ELO (4)'!$A$7:$O$22,3))</f>
        <v/>
      </c>
      <c r="H7" s="471"/>
      <c r="I7" s="435" t="str">
        <f>IF($B7="","",VLOOKUP($B7,'1MD ELO (4)'!$A$7:$O$22,4))</f>
        <v/>
      </c>
      <c r="J7" s="394"/>
      <c r="K7" s="472"/>
      <c r="L7" s="473" t="str">
        <f>IF(K7="","",CONCATENATE(VLOOKUP($Y$3,$AB$1:$AK$1,K7)," pont"))</f>
        <v/>
      </c>
      <c r="M7" s="474"/>
      <c r="O7" s="467" t="s">
        <v>119</v>
      </c>
      <c r="P7" s="468" t="s">
        <v>120</v>
      </c>
      <c r="R7" s="467" t="s">
        <v>119</v>
      </c>
      <c r="S7" s="482" t="s">
        <v>223</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(4)'!$A$7:$O$22,5))</f>
        <v/>
      </c>
      <c r="D9" s="407" t="str">
        <f>IF($B9="","",VLOOKUP($B9,'1MD ELO (4)'!$A$7:$O$22,15))</f>
        <v/>
      </c>
      <c r="E9" s="421" t="str">
        <f>UPPER(IF($B9="","",VLOOKUP($B9,'1MD ELO (4)'!$A$7:$O$22,2)))</f>
        <v/>
      </c>
      <c r="F9" s="481"/>
      <c r="G9" s="421" t="str">
        <f>IF($B9="","",VLOOKUP($B9,'1MD ELO (4)'!$A$7:$O$22,3))</f>
        <v/>
      </c>
      <c r="H9" s="481"/>
      <c r="I9" s="421" t="str">
        <f>IF($B9="","",VLOOKUP($B9,'1MD ELO (4)'!$A$7:$O$22,4))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(4)'!$A$7:$O$22,5))</f>
        <v/>
      </c>
      <c r="D11" s="407" t="str">
        <f>IF($B11="","",VLOOKUP($B11,'1MD ELO (4)'!$A$7:$O$22,15))</f>
        <v/>
      </c>
      <c r="E11" s="421" t="str">
        <f>UPPER(IF($B11="","",VLOOKUP($B11,'1MD ELO (4)'!$A$7:$O$22,2)))</f>
        <v/>
      </c>
      <c r="F11" s="481"/>
      <c r="G11" s="421" t="str">
        <f>IF($B11="","",VLOOKUP($B11,'1MD ELO (4)'!$A$7:$O$22,3))</f>
        <v/>
      </c>
      <c r="H11" s="481"/>
      <c r="I11" s="421"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(4)'!$A$7:$O$22,5))</f>
        <v/>
      </c>
      <c r="D13" s="407" t="str">
        <f>IF($B13="","",VLOOKUP($B13,'1MD ELO (4)'!$A$7:$O$22,15))</f>
        <v/>
      </c>
      <c r="E13" s="435" t="str">
        <f>UPPER(IF($B13="","",VLOOKUP($B13,'1MD ELO (4)'!$A$7:$O$22,2)))</f>
        <v/>
      </c>
      <c r="F13" s="471"/>
      <c r="G13" s="435" t="str">
        <f>IF($B13="","",VLOOKUP($B13,'1MD ELO (4)'!$A$7:$O$22,3))</f>
        <v/>
      </c>
      <c r="H13" s="471"/>
      <c r="I13" s="435" t="str">
        <f>IF($B13="","",VLOOKUP($B13,'1MD ELO (4)'!$A$7:$O$22,4))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(4)'!$A$7:$O$22,5))</f>
        <v/>
      </c>
      <c r="D15" s="407" t="str">
        <f>IF($B15="","",VLOOKUP($B15,'1MD ELO (4)'!$A$7:$O$22,15))</f>
        <v/>
      </c>
      <c r="E15" s="421" t="str">
        <f>UPPER(IF($B15="","",VLOOKUP($B15,'1MD ELO (4)'!$A$7:$O$22,2)))</f>
        <v/>
      </c>
      <c r="F15" s="481"/>
      <c r="G15" s="421" t="str">
        <f>IF($B15="","",VLOOKUP($B15,'1MD ELO (4)'!$A$7:$O$22,3))</f>
        <v/>
      </c>
      <c r="H15" s="481"/>
      <c r="I15" s="421" t="str">
        <f>IF($B15="","",VLOOKUP($B15,'1MD ELO (4)'!$A$7:$O$22,4))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(4)'!$A$7:$O$22,5))</f>
        <v/>
      </c>
      <c r="D17" s="407" t="str">
        <f>IF($B17="","",VLOOKUP($B17,'1MD ELO (4)'!$A$7:$O$22,15))</f>
        <v/>
      </c>
      <c r="E17" s="421" t="str">
        <f>UPPER(IF($B17="","",VLOOKUP($B17,'1MD ELO (4)'!$A$7:$O$22,2)))</f>
        <v/>
      </c>
      <c r="F17" s="481"/>
      <c r="G17" s="421" t="str">
        <f>IF($B17="","",VLOOKUP($B17,'1MD ELO (4)'!$A$7:$O$22,3))</f>
        <v/>
      </c>
      <c r="H17" s="481"/>
      <c r="I17" s="421" t="str">
        <f>IF($B17="","",VLOOKUP($B17,'1MD ELO (4)'!$A$7:$O$22,4))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394"/>
      <c r="B18" s="394"/>
      <c r="C18" s="394"/>
      <c r="D18" s="394"/>
      <c r="E18" s="394"/>
      <c r="F18" s="394"/>
      <c r="G18" s="394"/>
      <c r="H18" s="394"/>
      <c r="I18" s="394"/>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394"/>
      <c r="B19" s="394"/>
      <c r="C19" s="394"/>
      <c r="D19" s="394"/>
      <c r="E19" s="394"/>
      <c r="F19" s="394"/>
      <c r="G19" s="394"/>
      <c r="H19" s="394"/>
      <c r="I19" s="394"/>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394"/>
      <c r="K27" s="394"/>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394"/>
      <c r="K28" s="394"/>
      <c r="L28" s="394"/>
      <c r="M28" s="490"/>
    </row>
    <row r="29" spans="1:37" ht="18.75" customHeight="1">
      <c r="A29" s="489" t="s">
        <v>231</v>
      </c>
      <c r="B29" s="711" t="str">
        <f>E15</f>
        <v/>
      </c>
      <c r="C29" s="711"/>
      <c r="D29" s="705"/>
      <c r="E29" s="705"/>
      <c r="F29" s="704"/>
      <c r="G29" s="704"/>
      <c r="H29" s="705"/>
      <c r="I29" s="705"/>
      <c r="J29" s="394"/>
      <c r="K29" s="394"/>
      <c r="L29" s="394"/>
      <c r="M29" s="490"/>
    </row>
    <row r="30" spans="1:37" ht="18.75" customHeight="1">
      <c r="A30" s="489" t="s">
        <v>257</v>
      </c>
      <c r="B30" s="711" t="str">
        <f>E17</f>
        <v/>
      </c>
      <c r="C30" s="711"/>
      <c r="D30" s="705"/>
      <c r="E30" s="705"/>
      <c r="F30" s="705"/>
      <c r="G30" s="705"/>
      <c r="H30" s="704"/>
      <c r="I30" s="704"/>
      <c r="J30" s="394"/>
      <c r="K30" s="394"/>
      <c r="L30" s="394"/>
      <c r="M30" s="490"/>
    </row>
    <row r="31" spans="1:37">
      <c r="A31" s="394"/>
      <c r="B31" s="394"/>
      <c r="C31" s="394"/>
      <c r="D31" s="394"/>
      <c r="E31" s="394"/>
      <c r="F31" s="394"/>
      <c r="G31" s="394"/>
      <c r="H31" s="394"/>
      <c r="I31" s="394"/>
      <c r="J31" s="394"/>
      <c r="K31" s="394"/>
      <c r="L31" s="394"/>
      <c r="M31" s="394"/>
    </row>
    <row r="32" spans="1:37">
      <c r="A32" s="394" t="s">
        <v>169</v>
      </c>
      <c r="B32" s="394"/>
      <c r="C32" s="712" t="str">
        <f>IF(M23=1,B23,IF(M24=1,B24,IF(M25=1,B25,"")))</f>
        <v/>
      </c>
      <c r="D32" s="712"/>
      <c r="E32" s="476" t="s">
        <v>258</v>
      </c>
      <c r="F32" s="712" t="str">
        <f>IF(M28=1,B28,IF(M29=1,B29,IF(M30=1,B30,"")))</f>
        <v/>
      </c>
      <c r="G32" s="712"/>
      <c r="H32" s="394"/>
      <c r="I32" s="495"/>
      <c r="J32" s="394"/>
      <c r="K32" s="394"/>
      <c r="L32" s="394"/>
      <c r="M32" s="394"/>
    </row>
    <row r="33" spans="1:18">
      <c r="A33" s="394"/>
      <c r="B33" s="394"/>
      <c r="C33" s="394"/>
      <c r="D33" s="394"/>
      <c r="E33" s="394"/>
      <c r="F33" s="476"/>
      <c r="G33" s="476"/>
      <c r="H33" s="394"/>
      <c r="I33" s="394"/>
      <c r="J33" s="394"/>
      <c r="K33" s="394"/>
      <c r="L33" s="394"/>
      <c r="M33" s="394"/>
    </row>
    <row r="34" spans="1:18">
      <c r="A34" s="394" t="s">
        <v>259</v>
      </c>
      <c r="B34" s="394"/>
      <c r="C34" s="712" t="str">
        <f>IF(M23=2,B23,IF(M24=2,B24,IF(M25=2,B25,"")))</f>
        <v/>
      </c>
      <c r="D34" s="712"/>
      <c r="E34" s="476" t="s">
        <v>258</v>
      </c>
      <c r="F34" s="712" t="str">
        <f>IF(M28=2,B28,IF(M29=2,B29,IF(M30=2,B30,"")))</f>
        <v/>
      </c>
      <c r="G34" s="712"/>
      <c r="H34" s="394"/>
      <c r="I34" s="495"/>
      <c r="J34" s="394"/>
      <c r="K34" s="394"/>
      <c r="L34" s="394"/>
      <c r="M34" s="394"/>
    </row>
    <row r="35" spans="1:18">
      <c r="A35" s="394"/>
      <c r="B35" s="394"/>
      <c r="C35" s="476"/>
      <c r="D35" s="476"/>
      <c r="E35" s="476"/>
      <c r="F35" s="476"/>
      <c r="G35" s="476"/>
      <c r="H35" s="394"/>
      <c r="I35" s="394"/>
      <c r="J35" s="394"/>
      <c r="K35" s="394"/>
      <c r="L35" s="394"/>
      <c r="M35" s="394"/>
    </row>
    <row r="36" spans="1:18">
      <c r="A36" s="394" t="s">
        <v>260</v>
      </c>
      <c r="B36" s="394"/>
      <c r="C36" s="712" t="str">
        <f>IF(M23=3,B23,IF(M24=3,B24,IF(M25=3,B25,"")))</f>
        <v/>
      </c>
      <c r="D36" s="712"/>
      <c r="E36" s="476" t="s">
        <v>258</v>
      </c>
      <c r="F36" s="712" t="str">
        <f>IF(M28=3,B28,IF(M29=3,B29,IF(M30=3,B30,"")))</f>
        <v/>
      </c>
      <c r="G36" s="712"/>
      <c r="H36" s="394"/>
      <c r="I36" s="495"/>
      <c r="J36" s="394"/>
      <c r="K36" s="394"/>
      <c r="L36" s="394"/>
      <c r="M36" s="394"/>
    </row>
    <row r="37" spans="1:18">
      <c r="A37" s="394"/>
      <c r="B37" s="394"/>
      <c r="C37" s="394"/>
      <c r="D37" s="394"/>
      <c r="E37" s="394"/>
      <c r="F37" s="394"/>
      <c r="G37" s="394"/>
      <c r="H37" s="394"/>
      <c r="I37" s="394"/>
      <c r="J37" s="394"/>
      <c r="K37" s="394"/>
      <c r="L37" s="394"/>
      <c r="M37" s="394"/>
    </row>
    <row r="38" spans="1:18">
      <c r="A38" s="394"/>
      <c r="B38" s="394"/>
      <c r="C38" s="394"/>
      <c r="D38" s="394"/>
      <c r="E38" s="394"/>
      <c r="F38" s="394"/>
      <c r="G38" s="394"/>
      <c r="H38" s="394"/>
      <c r="I38" s="394"/>
      <c r="J38" s="394"/>
      <c r="K38" s="394"/>
      <c r="L38" s="495"/>
      <c r="M38" s="394"/>
    </row>
    <row r="39" spans="1:18">
      <c r="A39" s="125" t="s">
        <v>112</v>
      </c>
      <c r="B39" s="126"/>
      <c r="C39" s="330"/>
      <c r="D39" s="498" t="s">
        <v>140</v>
      </c>
      <c r="E39" s="499" t="s">
        <v>141</v>
      </c>
      <c r="F39" s="500"/>
      <c r="G39" s="498" t="s">
        <v>140</v>
      </c>
      <c r="H39" s="499" t="s">
        <v>142</v>
      </c>
      <c r="I39" s="501"/>
      <c r="J39" s="499" t="s">
        <v>143</v>
      </c>
      <c r="K39" s="502" t="s">
        <v>144</v>
      </c>
      <c r="L39" s="465"/>
      <c r="M39" s="500"/>
      <c r="P39" s="496"/>
      <c r="Q39" s="496"/>
      <c r="R39" s="497"/>
    </row>
    <row r="40" spans="1:18">
      <c r="A40" s="444" t="s">
        <v>145</v>
      </c>
      <c r="B40" s="445"/>
      <c r="C40" s="447"/>
      <c r="D40" s="504">
        <v>1</v>
      </c>
      <c r="E40" s="706" t="str">
        <f>IF(D40&gt;$R$47,,UPPER(VLOOKUP(D40,'1MD ELO (4)'!$A$7:$Q$134,2)))</f>
        <v/>
      </c>
      <c r="F40" s="706"/>
      <c r="G40" s="505" t="s">
        <v>146</v>
      </c>
      <c r="H40" s="445"/>
      <c r="I40" s="506"/>
      <c r="J40" s="507"/>
      <c r="K40" s="451" t="s">
        <v>147</v>
      </c>
      <c r="L40" s="508"/>
      <c r="M40" s="509"/>
      <c r="P40" s="503"/>
      <c r="Q40" s="503"/>
      <c r="R40" s="144"/>
    </row>
    <row r="41" spans="1:18">
      <c r="A41" s="453" t="s">
        <v>148</v>
      </c>
      <c r="B41" s="186"/>
      <c r="C41" s="455"/>
      <c r="D41" s="510">
        <v>2</v>
      </c>
      <c r="E41" s="707" t="str">
        <f>IF(D41&gt;$R$47,,UPPER(VLOOKUP(D41,'1MD ELO (4)'!$A$7:$Q$134,2)))</f>
        <v/>
      </c>
      <c r="F41" s="707"/>
      <c r="G41" s="511" t="s">
        <v>149</v>
      </c>
      <c r="H41" s="185"/>
      <c r="I41" s="449"/>
      <c r="J41" s="339"/>
      <c r="K41" s="512"/>
      <c r="L41" s="495"/>
      <c r="M41" s="513"/>
      <c r="P41" s="144"/>
      <c r="Q41" s="137"/>
      <c r="R41" s="144"/>
    </row>
    <row r="42" spans="1:18">
      <c r="A42" s="154"/>
      <c r="B42" s="155"/>
      <c r="C42" s="156"/>
      <c r="D42" s="510"/>
      <c r="E42" s="140"/>
      <c r="F42" s="394"/>
      <c r="G42" s="511" t="s">
        <v>150</v>
      </c>
      <c r="H42" s="185"/>
      <c r="I42" s="449"/>
      <c r="J42" s="339"/>
      <c r="K42" s="451" t="s">
        <v>151</v>
      </c>
      <c r="L42" s="508"/>
      <c r="M42" s="509"/>
      <c r="P42" s="503"/>
      <c r="Q42" s="503"/>
      <c r="R42" s="144"/>
    </row>
    <row r="43" spans="1:18">
      <c r="A43" s="157"/>
      <c r="B43" s="158"/>
      <c r="C43" s="159"/>
      <c r="D43" s="510"/>
      <c r="E43" s="140"/>
      <c r="F43" s="394"/>
      <c r="G43" s="511" t="s">
        <v>152</v>
      </c>
      <c r="H43" s="185"/>
      <c r="I43" s="449"/>
      <c r="J43" s="339"/>
      <c r="K43" s="515"/>
      <c r="L43" s="394"/>
      <c r="M43" s="516"/>
      <c r="P43" s="144"/>
      <c r="Q43" s="137"/>
      <c r="R43" s="144"/>
    </row>
    <row r="44" spans="1:18">
      <c r="A44" s="160"/>
      <c r="B44" s="161"/>
      <c r="C44" s="344"/>
      <c r="D44" s="510"/>
      <c r="E44" s="140"/>
      <c r="F44" s="394"/>
      <c r="G44" s="511" t="s">
        <v>153</v>
      </c>
      <c r="H44" s="185"/>
      <c r="I44" s="449"/>
      <c r="J44" s="339"/>
      <c r="K44" s="453"/>
      <c r="L44" s="495"/>
      <c r="M44" s="513"/>
      <c r="P44" s="144"/>
      <c r="Q44" s="137"/>
      <c r="R44" s="144"/>
    </row>
    <row r="45" spans="1:18">
      <c r="A45" s="163"/>
      <c r="B45" s="164"/>
      <c r="C45" s="159"/>
      <c r="D45" s="510"/>
      <c r="E45" s="140"/>
      <c r="F45" s="394"/>
      <c r="G45" s="511" t="s">
        <v>154</v>
      </c>
      <c r="H45" s="185"/>
      <c r="I45" s="449"/>
      <c r="J45" s="339"/>
      <c r="K45" s="451" t="s">
        <v>155</v>
      </c>
      <c r="L45" s="508"/>
      <c r="M45" s="509"/>
      <c r="P45" s="503"/>
      <c r="Q45" s="503"/>
      <c r="R45" s="144"/>
    </row>
    <row r="46" spans="1:18">
      <c r="A46" s="163"/>
      <c r="B46" s="164"/>
      <c r="C46" s="165"/>
      <c r="D46" s="510"/>
      <c r="E46" s="140"/>
      <c r="F46" s="394"/>
      <c r="G46" s="511" t="s">
        <v>156</v>
      </c>
      <c r="H46" s="185"/>
      <c r="I46" s="449"/>
      <c r="J46" s="339"/>
      <c r="K46" s="515"/>
      <c r="L46" s="394"/>
      <c r="M46" s="516"/>
      <c r="P46" s="144"/>
      <c r="Q46" s="137"/>
      <c r="R46" s="144"/>
    </row>
    <row r="47" spans="1:18">
      <c r="A47" s="166"/>
      <c r="B47" s="167"/>
      <c r="C47" s="168"/>
      <c r="D47" s="517"/>
      <c r="E47" s="171"/>
      <c r="F47" s="495"/>
      <c r="G47" s="518" t="s">
        <v>157</v>
      </c>
      <c r="H47" s="186"/>
      <c r="I47" s="456"/>
      <c r="J47" s="346"/>
      <c r="K47" s="453">
        <f>L4</f>
        <v>0</v>
      </c>
      <c r="L47" s="495"/>
      <c r="M47" s="513"/>
      <c r="P47" s="144"/>
      <c r="Q47" s="137"/>
      <c r="R47" s="514">
        <f>MIN(4,'1MD ELO (4)'!Q5)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90"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Munka38">
    <tabColor indexed="11"/>
  </sheetPr>
  <dimension ref="A1:AK49"/>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(4)'!$A$7:$O$22,5))</f>
        <v/>
      </c>
      <c r="D7" s="407" t="str">
        <f>IF($B7="","",VLOOKUP($B7,'1MD ELO (4)'!$A$7:$O$22,15))</f>
        <v/>
      </c>
      <c r="E7" s="435" t="str">
        <f>UPPER(IF($B7="","",VLOOKUP($B7,'1MD ELO (4)'!$A$7:$O$22,2)))</f>
        <v/>
      </c>
      <c r="F7" s="471"/>
      <c r="G7" s="435" t="str">
        <f>IF($B7="","",VLOOKUP($B7,'1MD ELO (4)'!$A$7:$O$22,3))</f>
        <v/>
      </c>
      <c r="H7" s="471"/>
      <c r="I7" s="435" t="str">
        <f>IF($B7="","",VLOOKUP($B7,'1MD ELO (4)'!$A$7:$O$22,4))</f>
        <v/>
      </c>
      <c r="J7" s="394"/>
      <c r="K7" s="472"/>
      <c r="L7" s="473" t="str">
        <f>IF(K7="","",CONCATENATE(VLOOKUP($Y$3,$AB$1:$AK$1,K7)," pont"))</f>
        <v/>
      </c>
      <c r="M7" s="474"/>
      <c r="Q7" s="274" t="s">
        <v>104</v>
      </c>
      <c r="R7" s="475" t="s">
        <v>255</v>
      </c>
      <c r="S7" s="475" t="s">
        <v>261</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256</v>
      </c>
      <c r="S8" s="479" t="s">
        <v>262</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(4)'!$A$7:$O$22,5))</f>
        <v/>
      </c>
      <c r="D9" s="407" t="str">
        <f>IF($B9="","",VLOOKUP($B9,'1MD ELO (4)'!$A$7:$O$22,15))</f>
        <v/>
      </c>
      <c r="E9" s="421" t="str">
        <f>UPPER(IF($B9="","",VLOOKUP($B9,'1MD ELO (4)'!$A$7:$O$22,2)))</f>
        <v/>
      </c>
      <c r="F9" s="481"/>
      <c r="G9" s="421" t="str">
        <f>IF($B9="","",VLOOKUP($B9,'1MD ELO (4)'!$A$7:$O$22,3))</f>
        <v/>
      </c>
      <c r="H9" s="481"/>
      <c r="I9" s="421" t="str">
        <f>IF($B9="","",VLOOKUP($B9,'1MD ELO (4)'!$A$7:$O$22,4))</f>
        <v/>
      </c>
      <c r="J9" s="394"/>
      <c r="K9" s="472"/>
      <c r="L9" s="473" t="str">
        <f>IF(K9="","",CONCATENATE(VLOOKUP($Y$3,$AB$1:$AK$1,K9)," pont"))</f>
        <v/>
      </c>
      <c r="M9" s="474"/>
      <c r="Q9" s="467" t="s">
        <v>119</v>
      </c>
      <c r="R9" s="482" t="s">
        <v>223</v>
      </c>
      <c r="S9" s="482" t="s">
        <v>263</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(4)'!$A$7:$O$22,5))</f>
        <v/>
      </c>
      <c r="D11" s="407" t="str">
        <f>IF($B11="","",VLOOKUP($B11,'1MD ELO (4)'!$A$7:$O$22,15))</f>
        <v/>
      </c>
      <c r="E11" s="421" t="str">
        <f>UPPER(IF($B11="","",VLOOKUP($B11,'1MD ELO (4)'!$A$7:$O$22,2)))</f>
        <v/>
      </c>
      <c r="F11" s="481"/>
      <c r="G11" s="421" t="str">
        <f>IF($B11="","",VLOOKUP($B11,'1MD ELO (4)'!$A$7:$O$22,3))</f>
        <v/>
      </c>
      <c r="H11" s="481"/>
      <c r="I11" s="421"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(4)'!$A$7:$O$22,5))</f>
        <v/>
      </c>
      <c r="D13" s="407" t="str">
        <f>IF($B13="","",VLOOKUP($B13,'1MD ELO (4)'!$A$7:$O$22,15))</f>
        <v/>
      </c>
      <c r="E13" s="435" t="str">
        <f>UPPER(IF($B13="","",VLOOKUP($B13,'1MD ELO (4)'!$A$7:$O$22,2)))</f>
        <v/>
      </c>
      <c r="F13" s="471"/>
      <c r="G13" s="435" t="str">
        <f>IF($B13="","",VLOOKUP($B13,'1MD ELO (4)'!$A$7:$O$22,3))</f>
        <v/>
      </c>
      <c r="H13" s="471"/>
      <c r="I13" s="435" t="str">
        <f>IF($B13="","",VLOOKUP($B13,'1MD ELO (4)'!$A$7:$O$22,4))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(4)'!$A$7:$O$22,5))</f>
        <v/>
      </c>
      <c r="D15" s="407" t="str">
        <f>IF($B15="","",VLOOKUP($B15,'1MD ELO (4)'!$A$7:$O$22,15))</f>
        <v/>
      </c>
      <c r="E15" s="421" t="str">
        <f>UPPER(IF($B15="","",VLOOKUP($B15,'1MD ELO (4)'!$A$7:$O$22,2)))</f>
        <v/>
      </c>
      <c r="F15" s="481"/>
      <c r="G15" s="421" t="str">
        <f>IF($B15="","",VLOOKUP($B15,'1MD ELO (4)'!$A$7:$O$22,3))</f>
        <v/>
      </c>
      <c r="H15" s="481"/>
      <c r="I15" s="421" t="str">
        <f>IF($B15="","",VLOOKUP($B15,'1MD ELO (4)'!$A$7:$O$22,4))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(4)'!$A$7:$O$22,5))</f>
        <v/>
      </c>
      <c r="D17" s="407" t="str">
        <f>IF($B17="","",VLOOKUP($B17,'1MD ELO (4)'!$A$7:$O$22,15))</f>
        <v/>
      </c>
      <c r="E17" s="421" t="str">
        <f>UPPER(IF($B17="","",VLOOKUP($B17,'1MD ELO (4)'!$A$7:$O$22,2)))</f>
        <v/>
      </c>
      <c r="F17" s="481"/>
      <c r="G17" s="421" t="str">
        <f>IF($B17="","",VLOOKUP($B17,'1MD ELO (4)'!$A$7:$O$22,3))</f>
        <v/>
      </c>
      <c r="H17" s="481"/>
      <c r="I17" s="421" t="str">
        <f>IF($B17="","",VLOOKUP($B17,'1MD ELO (4)'!$A$7:$O$22,4))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76" t="s">
        <v>257</v>
      </c>
      <c r="B19" s="480"/>
      <c r="C19" s="407" t="str">
        <f>IF($B19="","",VLOOKUP($B19,'1MD ELO (4)'!$A$7:$O$22,5))</f>
        <v/>
      </c>
      <c r="D19" s="407" t="str">
        <f>IF($B19="","",VLOOKUP($B19,'1MD ELO (4)'!$A$7:$O$22,15))</f>
        <v/>
      </c>
      <c r="E19" s="421" t="str">
        <f>UPPER(IF($B19="","",VLOOKUP($B19,'1MD ELO (4)'!$A$7:$O$22,2)))</f>
        <v/>
      </c>
      <c r="F19" s="481"/>
      <c r="G19" s="421" t="str">
        <f>IF($B19="","",VLOOKUP($B19,'1MD ELO (4)'!$A$7:$O$22,3))</f>
        <v/>
      </c>
      <c r="H19" s="481"/>
      <c r="I19" s="421" t="str">
        <f>IF($B19="","",VLOOKUP($B19,'1MD ELO (4)'!$A$7:$O$22,4))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703" t="str">
        <f>E19</f>
        <v/>
      </c>
      <c r="K27" s="703"/>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703"/>
      <c r="K28" s="703"/>
      <c r="L28" s="394"/>
      <c r="M28" s="490"/>
    </row>
    <row r="29" spans="1:37" ht="18.75" customHeight="1">
      <c r="A29" s="489" t="s">
        <v>231</v>
      </c>
      <c r="B29" s="711" t="str">
        <f>E15</f>
        <v/>
      </c>
      <c r="C29" s="711"/>
      <c r="D29" s="705"/>
      <c r="E29" s="705"/>
      <c r="F29" s="704"/>
      <c r="G29" s="704"/>
      <c r="H29" s="705"/>
      <c r="I29" s="705"/>
      <c r="J29" s="705"/>
      <c r="K29" s="705"/>
      <c r="L29" s="394"/>
      <c r="M29" s="490"/>
    </row>
    <row r="30" spans="1:37" ht="18.75" customHeight="1">
      <c r="A30" s="489" t="s">
        <v>257</v>
      </c>
      <c r="B30" s="711" t="str">
        <f>E17</f>
        <v/>
      </c>
      <c r="C30" s="711"/>
      <c r="D30" s="705"/>
      <c r="E30" s="705"/>
      <c r="F30" s="705"/>
      <c r="G30" s="705"/>
      <c r="H30" s="704"/>
      <c r="I30" s="704"/>
      <c r="J30" s="705"/>
      <c r="K30" s="705"/>
      <c r="L30" s="394"/>
      <c r="M30" s="490"/>
    </row>
    <row r="31" spans="1:37" ht="18.75" customHeight="1">
      <c r="A31" s="489" t="s">
        <v>264</v>
      </c>
      <c r="B31" s="711" t="str">
        <f>E19</f>
        <v/>
      </c>
      <c r="C31" s="711"/>
      <c r="D31" s="705"/>
      <c r="E31" s="705"/>
      <c r="F31" s="705"/>
      <c r="G31" s="705"/>
      <c r="H31" s="703"/>
      <c r="I31" s="703"/>
      <c r="J31" s="704"/>
      <c r="K31" s="704"/>
      <c r="L31" s="394"/>
      <c r="M31" s="490"/>
    </row>
    <row r="32" spans="1:37" ht="18.75" customHeight="1">
      <c r="A32" s="231"/>
      <c r="B32" s="493"/>
      <c r="C32" s="493"/>
      <c r="D32" s="231"/>
      <c r="E32" s="231"/>
      <c r="F32" s="231"/>
      <c r="G32" s="231"/>
      <c r="H32" s="231"/>
      <c r="I32" s="231"/>
      <c r="J32" s="394"/>
      <c r="K32" s="394"/>
      <c r="L32" s="394"/>
      <c r="M32" s="494"/>
    </row>
    <row r="33" spans="1:18">
      <c r="A33" s="394"/>
      <c r="B33" s="394"/>
      <c r="C33" s="394"/>
      <c r="D33" s="394"/>
      <c r="E33" s="394"/>
      <c r="F33" s="394"/>
      <c r="G33" s="394"/>
      <c r="H33" s="394"/>
      <c r="I33" s="394"/>
      <c r="J33" s="394"/>
      <c r="K33" s="394"/>
      <c r="L33" s="394"/>
      <c r="M33" s="394"/>
    </row>
    <row r="34" spans="1:18">
      <c r="A34" s="394" t="s">
        <v>169</v>
      </c>
      <c r="B34" s="394"/>
      <c r="C34" s="712" t="str">
        <f>IF(M23=1,B23,IF(M24=1,B24,IF(M25=1,B25,"")))</f>
        <v/>
      </c>
      <c r="D34" s="712"/>
      <c r="E34" s="476" t="s">
        <v>258</v>
      </c>
      <c r="F34" s="712" t="str">
        <f>IF(M28=1,B28,IF(M29=1,B29,IF(M30=1,B30,IF(M31=1,B31,""))))</f>
        <v/>
      </c>
      <c r="G34" s="712"/>
      <c r="H34" s="394"/>
      <c r="I34" s="495"/>
      <c r="J34" s="394"/>
      <c r="K34" s="394"/>
      <c r="L34" s="394"/>
      <c r="M34" s="394"/>
    </row>
    <row r="35" spans="1:18">
      <c r="A35" s="394"/>
      <c r="B35" s="394"/>
      <c r="C35" s="394"/>
      <c r="D35" s="394"/>
      <c r="E35" s="394"/>
      <c r="F35" s="476"/>
      <c r="G35" s="476"/>
      <c r="H35" s="394"/>
      <c r="I35" s="394"/>
      <c r="J35" s="394"/>
      <c r="K35" s="394"/>
      <c r="L35" s="394"/>
      <c r="M35" s="394"/>
    </row>
    <row r="36" spans="1:18">
      <c r="A36" s="394" t="s">
        <v>259</v>
      </c>
      <c r="B36" s="394"/>
      <c r="C36" s="712" t="str">
        <f>IF(M23=2,B23,IF(M24=2,B24,IF(M25=2,B25,"")))</f>
        <v/>
      </c>
      <c r="D36" s="712"/>
      <c r="E36" s="476" t="s">
        <v>258</v>
      </c>
      <c r="F36" s="712" t="str">
        <f>IF(M28=2,B28,IF(M29=2,B29,IF(M30=2,B30,IF(M31=2,B31,""))))</f>
        <v/>
      </c>
      <c r="G36" s="712"/>
      <c r="H36" s="394"/>
      <c r="I36" s="495"/>
      <c r="J36" s="394"/>
      <c r="K36" s="394"/>
      <c r="L36" s="394"/>
      <c r="M36" s="394"/>
    </row>
    <row r="37" spans="1:18">
      <c r="A37" s="394"/>
      <c r="B37" s="394"/>
      <c r="C37" s="476"/>
      <c r="D37" s="476"/>
      <c r="E37" s="476"/>
      <c r="F37" s="476"/>
      <c r="G37" s="476"/>
      <c r="H37" s="394"/>
      <c r="I37" s="394"/>
      <c r="J37" s="394"/>
      <c r="K37" s="394"/>
      <c r="L37" s="394"/>
      <c r="M37" s="394"/>
    </row>
    <row r="38" spans="1:18">
      <c r="A38" s="394" t="s">
        <v>260</v>
      </c>
      <c r="B38" s="394"/>
      <c r="C38" s="712" t="str">
        <f>IF(M23=3,B23,IF(M24=3,B24,IF(M25=3,B25,"")))</f>
        <v/>
      </c>
      <c r="D38" s="712"/>
      <c r="E38" s="476" t="s">
        <v>258</v>
      </c>
      <c r="F38" s="712" t="str">
        <f>IF(M28=3,B28,IF(M29=3,B29,IF(M30=3,B30,IF(M31=3,B31,""))))</f>
        <v/>
      </c>
      <c r="G38" s="712"/>
      <c r="H38" s="394"/>
      <c r="I38" s="495"/>
      <c r="J38" s="394"/>
      <c r="K38" s="394"/>
      <c r="L38" s="394"/>
      <c r="M38" s="394"/>
    </row>
    <row r="39" spans="1:18">
      <c r="A39" s="394"/>
      <c r="B39" s="394"/>
      <c r="C39" s="394"/>
      <c r="D39" s="394"/>
      <c r="E39" s="394"/>
      <c r="F39" s="394"/>
      <c r="G39" s="394"/>
      <c r="H39" s="394"/>
      <c r="I39" s="394"/>
      <c r="J39" s="394"/>
      <c r="K39" s="394"/>
      <c r="L39" s="394"/>
      <c r="M39" s="394"/>
    </row>
    <row r="40" spans="1:18">
      <c r="A40" s="394"/>
      <c r="B40" s="394"/>
      <c r="C40" s="394"/>
      <c r="D40" s="394"/>
      <c r="E40" s="394"/>
      <c r="F40" s="394"/>
      <c r="G40" s="394"/>
      <c r="H40" s="394"/>
      <c r="I40" s="394"/>
      <c r="J40" s="394"/>
      <c r="K40" s="394"/>
      <c r="L40" s="495"/>
      <c r="M40" s="394"/>
    </row>
    <row r="41" spans="1:18">
      <c r="A41" s="125" t="s">
        <v>112</v>
      </c>
      <c r="B41" s="126"/>
      <c r="C41" s="330"/>
      <c r="D41" s="498" t="s">
        <v>140</v>
      </c>
      <c r="E41" s="499" t="s">
        <v>141</v>
      </c>
      <c r="F41" s="500"/>
      <c r="G41" s="498" t="s">
        <v>140</v>
      </c>
      <c r="H41" s="499" t="s">
        <v>142</v>
      </c>
      <c r="I41" s="501"/>
      <c r="J41" s="499" t="s">
        <v>143</v>
      </c>
      <c r="K41" s="502" t="s">
        <v>144</v>
      </c>
      <c r="L41" s="465"/>
      <c r="M41" s="500"/>
      <c r="P41" s="496"/>
      <c r="Q41" s="496"/>
      <c r="R41" s="497"/>
    </row>
    <row r="42" spans="1:18">
      <c r="A42" s="444" t="s">
        <v>145</v>
      </c>
      <c r="B42" s="445"/>
      <c r="C42" s="447"/>
      <c r="D42" s="504">
        <v>1</v>
      </c>
      <c r="E42" s="706" t="str">
        <f>IF(D42&gt;$R$44,,UPPER(VLOOKUP(D42,'1MD ELO (4)'!$A$7:$Q$134,2)))</f>
        <v/>
      </c>
      <c r="F42" s="706"/>
      <c r="G42" s="505" t="s">
        <v>146</v>
      </c>
      <c r="H42" s="445"/>
      <c r="I42" s="506"/>
      <c r="J42" s="507"/>
      <c r="K42" s="451" t="s">
        <v>147</v>
      </c>
      <c r="L42" s="508"/>
      <c r="M42" s="509"/>
      <c r="P42" s="503"/>
      <c r="Q42" s="503"/>
      <c r="R42" s="144"/>
    </row>
    <row r="43" spans="1:18">
      <c r="A43" s="453" t="s">
        <v>148</v>
      </c>
      <c r="B43" s="186"/>
      <c r="C43" s="455"/>
      <c r="D43" s="510">
        <v>2</v>
      </c>
      <c r="E43" s="707" t="str">
        <f>IF(D43&gt;$R$44,,UPPER(VLOOKUP(D43,'1MD ELO (4)'!$A$7:$Q$134,2)))</f>
        <v/>
      </c>
      <c r="F43" s="707"/>
      <c r="G43" s="511" t="s">
        <v>149</v>
      </c>
      <c r="H43" s="185"/>
      <c r="I43" s="449"/>
      <c r="J43" s="339"/>
      <c r="K43" s="512"/>
      <c r="L43" s="495"/>
      <c r="M43" s="513"/>
      <c r="P43" s="144"/>
      <c r="Q43" s="137"/>
      <c r="R43" s="144"/>
    </row>
    <row r="44" spans="1:18">
      <c r="A44" s="154"/>
      <c r="B44" s="155"/>
      <c r="C44" s="156"/>
      <c r="D44" s="510"/>
      <c r="E44" s="140"/>
      <c r="F44" s="394"/>
      <c r="G44" s="511" t="s">
        <v>150</v>
      </c>
      <c r="H44" s="185"/>
      <c r="I44" s="449"/>
      <c r="J44" s="339"/>
      <c r="K44" s="451" t="s">
        <v>151</v>
      </c>
      <c r="L44" s="508"/>
      <c r="M44" s="509"/>
      <c r="P44" s="503"/>
      <c r="Q44" s="503"/>
      <c r="R44" s="514">
        <f>MIN(4,'1MD ELO (4)'!Q2)</f>
        <v>4</v>
      </c>
    </row>
    <row r="45" spans="1:18">
      <c r="A45" s="157"/>
      <c r="B45" s="158"/>
      <c r="C45" s="159"/>
      <c r="D45" s="510"/>
      <c r="E45" s="140"/>
      <c r="F45" s="394"/>
      <c r="G45" s="511" t="s">
        <v>152</v>
      </c>
      <c r="H45" s="185"/>
      <c r="I45" s="449"/>
      <c r="J45" s="339"/>
      <c r="K45" s="515"/>
      <c r="L45" s="394"/>
      <c r="M45" s="516"/>
      <c r="P45" s="144"/>
      <c r="Q45" s="137"/>
      <c r="R45" s="144"/>
    </row>
    <row r="46" spans="1:18">
      <c r="A46" s="160"/>
      <c r="B46" s="161"/>
      <c r="C46" s="344"/>
      <c r="D46" s="510"/>
      <c r="E46" s="140"/>
      <c r="F46" s="394"/>
      <c r="G46" s="511" t="s">
        <v>153</v>
      </c>
      <c r="H46" s="185"/>
      <c r="I46" s="449"/>
      <c r="J46" s="339"/>
      <c r="K46" s="453"/>
      <c r="L46" s="495"/>
      <c r="M46" s="513"/>
      <c r="P46" s="144"/>
      <c r="Q46" s="137"/>
      <c r="R46" s="144"/>
    </row>
    <row r="47" spans="1:18">
      <c r="A47" s="163"/>
      <c r="B47" s="164"/>
      <c r="C47" s="159"/>
      <c r="D47" s="510"/>
      <c r="E47" s="140"/>
      <c r="F47" s="394"/>
      <c r="G47" s="511" t="s">
        <v>154</v>
      </c>
      <c r="H47" s="185"/>
      <c r="I47" s="449"/>
      <c r="J47" s="339"/>
      <c r="K47" s="451" t="s">
        <v>155</v>
      </c>
      <c r="L47" s="508"/>
      <c r="M47" s="509"/>
      <c r="P47" s="503"/>
      <c r="Q47" s="503"/>
      <c r="R47" s="144"/>
    </row>
    <row r="48" spans="1:18">
      <c r="A48" s="163"/>
      <c r="B48" s="164"/>
      <c r="C48" s="165"/>
      <c r="D48" s="510"/>
      <c r="E48" s="140"/>
      <c r="F48" s="394"/>
      <c r="G48" s="511" t="s">
        <v>156</v>
      </c>
      <c r="H48" s="185"/>
      <c r="I48" s="449"/>
      <c r="J48" s="339"/>
      <c r="K48" s="515"/>
      <c r="L48" s="394"/>
      <c r="M48" s="516"/>
      <c r="P48" s="144"/>
      <c r="Q48" s="137"/>
      <c r="R48" s="144"/>
    </row>
    <row r="49" spans="1:18">
      <c r="A49" s="166"/>
      <c r="B49" s="167"/>
      <c r="C49" s="168"/>
      <c r="D49" s="517"/>
      <c r="E49" s="171"/>
      <c r="F49" s="495"/>
      <c r="G49" s="518" t="s">
        <v>157</v>
      </c>
      <c r="H49" s="186"/>
      <c r="I49" s="456"/>
      <c r="J49" s="346"/>
      <c r="K49" s="453">
        <f>L4</f>
        <v>0</v>
      </c>
      <c r="L49" s="495"/>
      <c r="M49" s="513"/>
      <c r="P49" s="144"/>
      <c r="Q49" s="137"/>
      <c r="R49" s="514"/>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Munka59">
    <tabColor indexed="11"/>
  </sheetPr>
  <dimension ref="A1:AK53"/>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IF(Y5=1,CONCATENATE(VLOOKUP(Y3,AA16:AH30,2)),CONCATENATE(VLOOKUP(Y3,AA2:AK13,2)))</f>
        <v>#N/A</v>
      </c>
      <c r="AC1" s="271" t="e">
        <f>IF(Y5=1,CONCATENATE(VLOOKUP(Y3,AA16:AK30,3)),CONCATENATE(VLOOKUP(Y3,AA2:AK13,3)))</f>
        <v>#N/A</v>
      </c>
      <c r="AD1" s="271" t="e">
        <f>IF(Y5=1,CONCATENATE(VLOOKUP(Y3,AA16:AK30,4)),CONCATENATE(VLOOKUP(Y3,AA2:AK13,4)))</f>
        <v>#N/A</v>
      </c>
      <c r="AE1" s="271" t="e">
        <f>IF(Y5=1,CONCATENATE(VLOOKUP(Y3,AA16:AK30,5)),CONCATENATE(VLOOKUP(Y3,AA2:AK13,5)))</f>
        <v>#N/A</v>
      </c>
      <c r="AF1" s="271" t="e">
        <f>IF(Y5=1,CONCATENATE(VLOOKUP(Y3,AA16:AK30,6)),CONCATENATE(VLOOKUP(Y3,AA2:AK13,6)))</f>
        <v>#N/A</v>
      </c>
      <c r="AG1" s="271" t="e">
        <f>IF(Y5=1,CONCATENATE(VLOOKUP(Y3,AA16:AK30,7)),CONCATENATE(VLOOKUP(Y3,AA2:AK13,7)))</f>
        <v>#N/A</v>
      </c>
      <c r="AH1" s="271" t="e">
        <f>IF(Y5=1,CONCATENATE(VLOOKUP(Y3,AA16:AK30,8)),CONCATENATE(VLOOKUP(Y3,AA2:AK13,8)))</f>
        <v>#N/A</v>
      </c>
      <c r="AI1" s="271" t="e">
        <f>IF(Y5=1,CONCATENATE(VLOOKUP(Y3,AA16:AK30,9)),CONCATENATE(VLOOKUP(Y3,AA2:AK13,9)))</f>
        <v>#N/A</v>
      </c>
      <c r="AJ1" s="271" t="e">
        <f>IF(Y5=1,CONCATENATE(VLOOKUP(Y3,AA16:AK30,10)),CONCATENATE(VLOOKUP(Y3,AA2:AK13,10)))</f>
        <v>#N/A</v>
      </c>
      <c r="AK1" s="271" t="e">
        <f>IF(Y5=1,CONCATENATE(VLOOKUP(Y3,AA16:AK30,11)),CONCATENATE(VLOOKUP(Y3,AA2:AK13,11)))</f>
        <v>#N/A</v>
      </c>
    </row>
    <row r="2" spans="1:37">
      <c r="A2" s="389" t="s">
        <v>99</v>
      </c>
      <c r="B2" s="390"/>
      <c r="C2" s="390"/>
      <c r="D2" s="390"/>
      <c r="E2" s="627">
        <f>Altalanos!$D$8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(4)'!$A$7:$O$22,5))</f>
        <v/>
      </c>
      <c r="D7" s="407" t="str">
        <f>IF($B7="","",VLOOKUP($B7,'1MD ELO (4)'!$A$7:$O$22,15))</f>
        <v/>
      </c>
      <c r="E7" s="435" t="str">
        <f>UPPER(IF($B7="","",VLOOKUP($B7,'1MD ELO (4)'!$A$7:$O$22,2)))</f>
        <v/>
      </c>
      <c r="F7" s="471"/>
      <c r="G7" s="435" t="str">
        <f>IF($B7="","",VLOOKUP($B7,'1MD ELO (4)'!$A$7:$O$22,3))</f>
        <v/>
      </c>
      <c r="H7" s="471"/>
      <c r="I7" s="435" t="str">
        <f>IF($B7="","",VLOOKUP($B7,'1MD ELO (4)'!$A$7:$O$22,4))</f>
        <v/>
      </c>
      <c r="J7" s="394"/>
      <c r="K7" s="472"/>
      <c r="L7" s="473" t="str">
        <f>IF(K7="","",CONCATENATE(VLOOKUP($Y$3,$AB$1:$AK$1,K7)," pont"))</f>
        <v/>
      </c>
      <c r="M7" s="474"/>
      <c r="Q7" s="274" t="s">
        <v>104</v>
      </c>
      <c r="R7" s="475" t="s">
        <v>265</v>
      </c>
      <c r="S7" s="475" t="s">
        <v>266</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262</v>
      </c>
      <c r="S8" s="479" t="s">
        <v>267</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(4)'!$A$7:$O$22,5))</f>
        <v/>
      </c>
      <c r="D9" s="407" t="str">
        <f>IF($B9="","",VLOOKUP($B9,'1MD ELO (4)'!$A$7:$O$22,15))</f>
        <v/>
      </c>
      <c r="E9" s="421" t="str">
        <f>UPPER(IF($B9="","",VLOOKUP($B9,'1MD ELO (4)'!$A$7:$O$22,2)))</f>
        <v/>
      </c>
      <c r="F9" s="481"/>
      <c r="G9" s="421" t="str">
        <f>IF($B9="","",VLOOKUP($B9,'1MD ELO (4)'!$A$7:$O$22,3))</f>
        <v/>
      </c>
      <c r="H9" s="481"/>
      <c r="I9" s="421" t="str">
        <f>IF($B9="","",VLOOKUP($B9,'1MD ELO (4)'!$A$7:$O$22,4))</f>
        <v/>
      </c>
      <c r="J9" s="394"/>
      <c r="K9" s="472"/>
      <c r="L9" s="473" t="str">
        <f>IF(K9="","",CONCATENATE(VLOOKUP($Y$3,$AB$1:$AK$1,K9)," pont"))</f>
        <v/>
      </c>
      <c r="M9" s="474"/>
      <c r="Q9" s="467" t="s">
        <v>119</v>
      </c>
      <c r="R9" s="482" t="s">
        <v>255</v>
      </c>
      <c r="S9" s="482" t="s">
        <v>268</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(4)'!$A$7:$O$22,5))</f>
        <v/>
      </c>
      <c r="D11" s="407" t="str">
        <f>IF($B11="","",VLOOKUP($B11,'1MD ELO (4)'!$A$7:$O$22,15))</f>
        <v/>
      </c>
      <c r="E11" s="421" t="str">
        <f>UPPER(IF($B11="","",VLOOKUP($B11,'1MD ELO (4)'!$A$7:$O$22,2)))</f>
        <v/>
      </c>
      <c r="F11" s="481"/>
      <c r="G11" s="421" t="str">
        <f>IF($B11="","",VLOOKUP($B11,'1MD ELO (4)'!$A$7:$O$22,3))</f>
        <v/>
      </c>
      <c r="H11" s="481"/>
      <c r="I11" s="421" t="str">
        <f>IF($B11="","",VLOOKUP($B11,'1MD ELO (4)'!$A$7:$O$22,4))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84" t="s">
        <v>196</v>
      </c>
      <c r="B13" s="485"/>
      <c r="C13" s="407" t="str">
        <f>IF($B13="","",VLOOKUP($B13,'1MD ELO (4)'!$A$7:$O$22,5))</f>
        <v/>
      </c>
      <c r="D13" s="407" t="str">
        <f>IF($B13="","",VLOOKUP($B13,'1MD ELO (4)'!$A$7:$O$22,15))</f>
        <v/>
      </c>
      <c r="E13" s="421" t="str">
        <f>UPPER(IF($B13="","",VLOOKUP($B13,'1MD ELO (4)'!$A$7:$O$22,2)))</f>
        <v/>
      </c>
      <c r="F13" s="481"/>
      <c r="G13" s="421" t="str">
        <f>IF($B13="","",VLOOKUP($B13,'1MD ELO (4)'!$A$7:$O$22,3))</f>
        <v/>
      </c>
      <c r="H13" s="481"/>
      <c r="I13" s="421" t="str">
        <f>IF($B13="","",VLOOKUP($B13,'1MD ELO (4)'!$A$7:$O$22,4))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69" t="s">
        <v>231</v>
      </c>
      <c r="B15" s="486"/>
      <c r="C15" s="407" t="str">
        <f>IF($B15="","",VLOOKUP($B15,'1MD ELO (4)'!$A$7:$O$22,5))</f>
        <v/>
      </c>
      <c r="D15" s="487" t="str">
        <f>IF($B15="","",VLOOKUP($B15,'1MD ELO (4)'!$A$7:$O$22,15))</f>
        <v/>
      </c>
      <c r="E15" s="435" t="str">
        <f>UPPER(IF($B15="","",VLOOKUP($B15,'1MD ELO (4)'!$A$7:$O$22,2)))</f>
        <v/>
      </c>
      <c r="F15" s="471"/>
      <c r="G15" s="435" t="str">
        <f>IF($B15="","",VLOOKUP($B15,'1MD ELO (4)'!$A$7:$O$22,3))</f>
        <v/>
      </c>
      <c r="H15" s="471"/>
      <c r="I15" s="435" t="str">
        <f>IF($B15="","",VLOOKUP($B15,'1MD ELO (4)'!$A$7:$O$22,4))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(4)'!$A$7:$O$22,5))</f>
        <v/>
      </c>
      <c r="D17" s="407" t="str">
        <f>IF($B17="","",VLOOKUP($B17,'1MD ELO (4)'!$A$7:$O$22,15))</f>
        <v/>
      </c>
      <c r="E17" s="421" t="str">
        <f>UPPER(IF($B17="","",VLOOKUP($B17,'1MD ELO (4)'!$A$7:$O$22,2)))</f>
        <v/>
      </c>
      <c r="F17" s="481"/>
      <c r="G17" s="421" t="str">
        <f>IF($B17="","",VLOOKUP($B17,'1MD ELO (4)'!$A$7:$O$22,3))</f>
        <v/>
      </c>
      <c r="H17" s="481"/>
      <c r="I17" s="421" t="str">
        <f>IF($B17="","",VLOOKUP($B17,'1MD ELO (4)'!$A$7:$O$22,4))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84" t="s">
        <v>264</v>
      </c>
      <c r="B19" s="480"/>
      <c r="C19" s="407" t="str">
        <f>IF($B19="","",VLOOKUP($B19,'1MD ELO (4)'!$A$7:$O$22,5))</f>
        <v/>
      </c>
      <c r="D19" s="407" t="str">
        <f>IF($B19="","",VLOOKUP($B19,'1MD ELO (4)'!$A$7:$O$22,15))</f>
        <v/>
      </c>
      <c r="E19" s="421" t="str">
        <f>UPPER(IF($B19="","",VLOOKUP($B19,'1MD ELO (4)'!$A$7:$O$22,2)))</f>
        <v/>
      </c>
      <c r="F19" s="481"/>
      <c r="G19" s="421" t="str">
        <f>IF($B19="","",VLOOKUP($B19,'1MD ELO (4)'!$A$7:$O$22,3))</f>
        <v/>
      </c>
      <c r="H19" s="481"/>
      <c r="I19" s="421" t="str">
        <f>IF($B19="","",VLOOKUP($B19,'1MD ELO (4)'!$A$7:$O$22,4))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476"/>
      <c r="B20" s="477"/>
      <c r="C20" s="381"/>
      <c r="D20" s="381"/>
      <c r="E20" s="381"/>
      <c r="F20" s="381"/>
      <c r="G20" s="381"/>
      <c r="H20" s="381"/>
      <c r="I20" s="381"/>
      <c r="J20" s="394"/>
      <c r="K20" s="476"/>
      <c r="L20" s="476"/>
      <c r="M20" s="478"/>
      <c r="Y20" s="275"/>
      <c r="Z20" s="275"/>
      <c r="AA20" s="275" t="s">
        <v>109</v>
      </c>
      <c r="AB20" s="275">
        <v>200</v>
      </c>
      <c r="AC20" s="275">
        <v>150</v>
      </c>
      <c r="AD20" s="275">
        <v>130</v>
      </c>
      <c r="AE20" s="275">
        <v>110</v>
      </c>
      <c r="AF20" s="275">
        <v>95</v>
      </c>
      <c r="AG20" s="275">
        <v>80</v>
      </c>
      <c r="AH20" s="275">
        <v>70</v>
      </c>
      <c r="AI20" s="275">
        <v>60</v>
      </c>
      <c r="AJ20" s="275">
        <v>55</v>
      </c>
      <c r="AK20" s="275">
        <v>50</v>
      </c>
    </row>
    <row r="21" spans="1:37">
      <c r="A21" s="484" t="s">
        <v>269</v>
      </c>
      <c r="B21" s="480"/>
      <c r="C21" s="407" t="str">
        <f>IF($B21="","",VLOOKUP($B21,'1MD ELO (4)'!$A$7:$O$22,5))</f>
        <v/>
      </c>
      <c r="D21" s="407" t="str">
        <f>IF($B21="","",VLOOKUP($B21,'1MD ELO (4)'!$A$7:$O$22,15))</f>
        <v/>
      </c>
      <c r="E21" s="421" t="str">
        <f>UPPER(IF($B21="","",VLOOKUP($B21,'1MD ELO (4)'!$A$7:$O$22,2)))</f>
        <v/>
      </c>
      <c r="F21" s="481"/>
      <c r="G21" s="421" t="str">
        <f>IF($B21="","",VLOOKUP($B21,'1MD ELO (4)'!$A$7:$O$22,3))</f>
        <v/>
      </c>
      <c r="H21" s="481"/>
      <c r="I21" s="421" t="str">
        <f>IF($B21="","",VLOOKUP($B21,'1MD ELO (4)'!$A$7:$O$22,4))</f>
        <v/>
      </c>
      <c r="J21" s="394"/>
      <c r="K21" s="472"/>
      <c r="L21" s="473" t="str">
        <f>IF(K21="","",CONCATENATE(VLOOKUP($Y$3,$AB$1:$AK$1,K21)," pont"))</f>
        <v/>
      </c>
      <c r="M21" s="474"/>
      <c r="Y21" s="275"/>
      <c r="Z21" s="275"/>
      <c r="AA21" s="275" t="s">
        <v>121</v>
      </c>
      <c r="AB21" s="275">
        <v>150</v>
      </c>
      <c r="AC21" s="275">
        <v>120</v>
      </c>
      <c r="AD21" s="275">
        <v>100</v>
      </c>
      <c r="AE21" s="275">
        <v>80</v>
      </c>
      <c r="AF21" s="275">
        <v>70</v>
      </c>
      <c r="AG21" s="275">
        <v>60</v>
      </c>
      <c r="AH21" s="275">
        <v>55</v>
      </c>
      <c r="AI21" s="275">
        <v>50</v>
      </c>
      <c r="AJ21" s="275">
        <v>45</v>
      </c>
      <c r="AK21" s="275">
        <v>40</v>
      </c>
    </row>
    <row r="22" spans="1:37">
      <c r="A22" s="394"/>
      <c r="B22" s="394"/>
      <c r="C22" s="394"/>
      <c r="D22" s="394"/>
      <c r="E22" s="394"/>
      <c r="F22" s="394"/>
      <c r="G22" s="394"/>
      <c r="H22" s="394"/>
      <c r="I22" s="394"/>
      <c r="J22" s="394"/>
      <c r="K22" s="394"/>
      <c r="L22" s="394"/>
      <c r="M22" s="394"/>
      <c r="Y22" s="275"/>
      <c r="Z22" s="275"/>
      <c r="AA22" s="275" t="s">
        <v>122</v>
      </c>
      <c r="AB22" s="275">
        <v>120</v>
      </c>
      <c r="AC22" s="275">
        <v>90</v>
      </c>
      <c r="AD22" s="275">
        <v>65</v>
      </c>
      <c r="AE22" s="275">
        <v>55</v>
      </c>
      <c r="AF22" s="275">
        <v>50</v>
      </c>
      <c r="AG22" s="275">
        <v>45</v>
      </c>
      <c r="AH22" s="275">
        <v>40</v>
      </c>
      <c r="AI22" s="275">
        <v>35</v>
      </c>
      <c r="AJ22" s="275">
        <v>25</v>
      </c>
      <c r="AK22" s="275">
        <v>20</v>
      </c>
    </row>
    <row r="23" spans="1:37">
      <c r="A23" s="394"/>
      <c r="B23" s="394"/>
      <c r="C23" s="394"/>
      <c r="D23" s="394"/>
      <c r="E23" s="394"/>
      <c r="F23" s="394"/>
      <c r="G23" s="394"/>
      <c r="H23" s="394"/>
      <c r="I23" s="394"/>
      <c r="J23" s="394"/>
      <c r="K23" s="394"/>
      <c r="L23" s="394"/>
      <c r="M23" s="394"/>
      <c r="Y23" s="275"/>
      <c r="Z23" s="275"/>
      <c r="AA23" s="275" t="s">
        <v>126</v>
      </c>
      <c r="AB23" s="275">
        <v>90</v>
      </c>
      <c r="AC23" s="275">
        <v>60</v>
      </c>
      <c r="AD23" s="275">
        <v>45</v>
      </c>
      <c r="AE23" s="275">
        <v>34</v>
      </c>
      <c r="AF23" s="275">
        <v>27</v>
      </c>
      <c r="AG23" s="275">
        <v>22</v>
      </c>
      <c r="AH23" s="275">
        <v>18</v>
      </c>
      <c r="AI23" s="275">
        <v>15</v>
      </c>
      <c r="AJ23" s="275">
        <v>12</v>
      </c>
      <c r="AK23" s="275">
        <v>9</v>
      </c>
    </row>
    <row r="24" spans="1:37" ht="18.75" customHeight="1">
      <c r="A24" s="394"/>
      <c r="B24" s="702"/>
      <c r="C24" s="702"/>
      <c r="D24" s="703" t="str">
        <f>E7</f>
        <v/>
      </c>
      <c r="E24" s="703"/>
      <c r="F24" s="703" t="str">
        <f>E9</f>
        <v/>
      </c>
      <c r="G24" s="703"/>
      <c r="H24" s="703" t="str">
        <f>E11</f>
        <v/>
      </c>
      <c r="I24" s="703"/>
      <c r="J24" s="703" t="str">
        <f>E13</f>
        <v/>
      </c>
      <c r="K24" s="703"/>
      <c r="L24" s="394"/>
      <c r="M24" s="488" t="s">
        <v>116</v>
      </c>
      <c r="Y24" s="275"/>
      <c r="Z24" s="275"/>
      <c r="AA24" s="275" t="s">
        <v>127</v>
      </c>
      <c r="AB24" s="275">
        <v>60</v>
      </c>
      <c r="AC24" s="275">
        <v>40</v>
      </c>
      <c r="AD24" s="275">
        <v>30</v>
      </c>
      <c r="AE24" s="275">
        <v>20</v>
      </c>
      <c r="AF24" s="275">
        <v>18</v>
      </c>
      <c r="AG24" s="275">
        <v>15</v>
      </c>
      <c r="AH24" s="275">
        <v>12</v>
      </c>
      <c r="AI24" s="275">
        <v>10</v>
      </c>
      <c r="AJ24" s="275">
        <v>8</v>
      </c>
      <c r="AK24" s="275">
        <v>6</v>
      </c>
    </row>
    <row r="25" spans="1:37" ht="18.75" customHeight="1">
      <c r="A25" s="489" t="s">
        <v>100</v>
      </c>
      <c r="B25" s="711" t="str">
        <f>E7</f>
        <v/>
      </c>
      <c r="C25" s="711"/>
      <c r="D25" s="704"/>
      <c r="E25" s="704"/>
      <c r="F25" s="705"/>
      <c r="G25" s="705"/>
      <c r="H25" s="705"/>
      <c r="I25" s="705"/>
      <c r="J25" s="703"/>
      <c r="K25" s="703"/>
      <c r="L25" s="394"/>
      <c r="M25" s="490"/>
      <c r="Y25" s="275"/>
      <c r="Z25" s="275"/>
      <c r="AA25" s="275" t="s">
        <v>131</v>
      </c>
      <c r="AB25" s="275">
        <v>40</v>
      </c>
      <c r="AC25" s="275">
        <v>25</v>
      </c>
      <c r="AD25" s="275">
        <v>18</v>
      </c>
      <c r="AE25" s="275">
        <v>13</v>
      </c>
      <c r="AF25" s="275">
        <v>8</v>
      </c>
      <c r="AG25" s="275">
        <v>7</v>
      </c>
      <c r="AH25" s="275">
        <v>6</v>
      </c>
      <c r="AI25" s="275">
        <v>5</v>
      </c>
      <c r="AJ25" s="275">
        <v>4</v>
      </c>
      <c r="AK25" s="275">
        <v>3</v>
      </c>
    </row>
    <row r="26" spans="1:37" ht="18.75" customHeight="1">
      <c r="A26" s="489" t="s">
        <v>128</v>
      </c>
      <c r="B26" s="711" t="str">
        <f>E9</f>
        <v/>
      </c>
      <c r="C26" s="711"/>
      <c r="D26" s="705"/>
      <c r="E26" s="705"/>
      <c r="F26" s="704"/>
      <c r="G26" s="704"/>
      <c r="H26" s="705"/>
      <c r="I26" s="705"/>
      <c r="J26" s="705"/>
      <c r="K26" s="705"/>
      <c r="L26" s="394"/>
      <c r="M26" s="490"/>
      <c r="Y26" s="275"/>
      <c r="Z26" s="275"/>
      <c r="AA26" s="275" t="s">
        <v>132</v>
      </c>
      <c r="AB26" s="275">
        <v>25</v>
      </c>
      <c r="AC26" s="275">
        <v>15</v>
      </c>
      <c r="AD26" s="275">
        <v>13</v>
      </c>
      <c r="AE26" s="275">
        <v>7</v>
      </c>
      <c r="AF26" s="275">
        <v>6</v>
      </c>
      <c r="AG26" s="275">
        <v>5</v>
      </c>
      <c r="AH26" s="275">
        <v>4</v>
      </c>
      <c r="AI26" s="275">
        <v>3</v>
      </c>
      <c r="AJ26" s="275">
        <v>2</v>
      </c>
      <c r="AK26" s="275">
        <v>1</v>
      </c>
    </row>
    <row r="27" spans="1:37" ht="18.75" customHeight="1">
      <c r="A27" s="489" t="s">
        <v>133</v>
      </c>
      <c r="B27" s="711" t="str">
        <f>E11</f>
        <v/>
      </c>
      <c r="C27" s="711"/>
      <c r="D27" s="705"/>
      <c r="E27" s="705"/>
      <c r="F27" s="705"/>
      <c r="G27" s="705"/>
      <c r="H27" s="704"/>
      <c r="I27" s="704"/>
      <c r="J27" s="705"/>
      <c r="K27" s="705"/>
      <c r="L27" s="394"/>
      <c r="M27" s="490"/>
      <c r="Y27" s="275"/>
      <c r="Z27" s="275"/>
      <c r="AA27" s="275" t="s">
        <v>137</v>
      </c>
      <c r="AB27" s="275">
        <v>15</v>
      </c>
      <c r="AC27" s="275">
        <v>10</v>
      </c>
      <c r="AD27" s="275">
        <v>8</v>
      </c>
      <c r="AE27" s="275">
        <v>4</v>
      </c>
      <c r="AF27" s="275">
        <v>3</v>
      </c>
      <c r="AG27" s="275">
        <v>2</v>
      </c>
      <c r="AH27" s="275">
        <v>1</v>
      </c>
      <c r="AI27" s="275">
        <v>0</v>
      </c>
      <c r="AJ27" s="275">
        <v>0</v>
      </c>
      <c r="AK27" s="275">
        <v>0</v>
      </c>
    </row>
    <row r="28" spans="1:37" ht="18.75" customHeight="1">
      <c r="A28" s="491" t="s">
        <v>196</v>
      </c>
      <c r="B28" s="711" t="str">
        <f>E13</f>
        <v/>
      </c>
      <c r="C28" s="711"/>
      <c r="D28" s="705"/>
      <c r="E28" s="705"/>
      <c r="F28" s="705"/>
      <c r="G28" s="705"/>
      <c r="H28" s="703"/>
      <c r="I28" s="703"/>
      <c r="J28" s="704"/>
      <c r="K28" s="704"/>
      <c r="L28" s="394"/>
      <c r="M28" s="490"/>
      <c r="Y28" s="275"/>
      <c r="Z28" s="275"/>
      <c r="AA28" s="275" t="s">
        <v>137</v>
      </c>
      <c r="AB28" s="275">
        <v>15</v>
      </c>
      <c r="AC28" s="275">
        <v>10</v>
      </c>
      <c r="AD28" s="275">
        <v>8</v>
      </c>
      <c r="AE28" s="275">
        <v>4</v>
      </c>
      <c r="AF28" s="275">
        <v>3</v>
      </c>
      <c r="AG28" s="275">
        <v>2</v>
      </c>
      <c r="AH28" s="275">
        <v>1</v>
      </c>
      <c r="AI28" s="275">
        <v>0</v>
      </c>
      <c r="AJ28" s="275">
        <v>0</v>
      </c>
      <c r="AK28" s="275">
        <v>0</v>
      </c>
    </row>
    <row r="29" spans="1:37">
      <c r="A29" s="394"/>
      <c r="B29" s="394"/>
      <c r="C29" s="394"/>
      <c r="D29" s="394"/>
      <c r="E29" s="394"/>
      <c r="F29" s="394"/>
      <c r="G29" s="394"/>
      <c r="H29" s="394"/>
      <c r="I29" s="394"/>
      <c r="J29" s="394"/>
      <c r="K29" s="394"/>
      <c r="L29" s="394"/>
      <c r="M29" s="492"/>
      <c r="Y29" s="275"/>
      <c r="Z29" s="275"/>
      <c r="AA29" s="275" t="s">
        <v>138</v>
      </c>
      <c r="AB29" s="275">
        <v>10</v>
      </c>
      <c r="AC29" s="275">
        <v>6</v>
      </c>
      <c r="AD29" s="275">
        <v>4</v>
      </c>
      <c r="AE29" s="275">
        <v>2</v>
      </c>
      <c r="AF29" s="275">
        <v>1</v>
      </c>
      <c r="AG29" s="275">
        <v>0</v>
      </c>
      <c r="AH29" s="275">
        <v>0</v>
      </c>
      <c r="AI29" s="275">
        <v>0</v>
      </c>
      <c r="AJ29" s="275">
        <v>0</v>
      </c>
      <c r="AK29" s="275">
        <v>0</v>
      </c>
    </row>
    <row r="30" spans="1:37" ht="18.75" customHeight="1">
      <c r="A30" s="394"/>
      <c r="B30" s="702"/>
      <c r="C30" s="702"/>
      <c r="D30" s="703" t="str">
        <f>E15</f>
        <v/>
      </c>
      <c r="E30" s="703"/>
      <c r="F30" s="703" t="str">
        <f>E17</f>
        <v/>
      </c>
      <c r="G30" s="703"/>
      <c r="H30" s="713" t="str">
        <f>E19</f>
        <v/>
      </c>
      <c r="I30" s="714"/>
      <c r="J30" s="703" t="str">
        <f>E21</f>
        <v/>
      </c>
      <c r="K30" s="703"/>
      <c r="L30" s="394"/>
      <c r="M30" s="492"/>
      <c r="Y30" s="275"/>
      <c r="Z30" s="275"/>
      <c r="AA30" s="275" t="s">
        <v>139</v>
      </c>
      <c r="AB30" s="275">
        <v>3</v>
      </c>
      <c r="AC30" s="275">
        <v>2</v>
      </c>
      <c r="AD30" s="275">
        <v>1</v>
      </c>
      <c r="AE30" s="275">
        <v>0</v>
      </c>
      <c r="AF30" s="275">
        <v>0</v>
      </c>
      <c r="AG30" s="275">
        <v>0</v>
      </c>
      <c r="AH30" s="275">
        <v>0</v>
      </c>
      <c r="AI30" s="275">
        <v>0</v>
      </c>
      <c r="AJ30" s="275">
        <v>0</v>
      </c>
      <c r="AK30" s="275">
        <v>0</v>
      </c>
    </row>
    <row r="31" spans="1:37" ht="18.75" customHeight="1">
      <c r="A31" s="491" t="s">
        <v>231</v>
      </c>
      <c r="B31" s="715" t="str">
        <f>E15</f>
        <v/>
      </c>
      <c r="C31" s="716"/>
      <c r="D31" s="704"/>
      <c r="E31" s="704"/>
      <c r="F31" s="705"/>
      <c r="G31" s="705"/>
      <c r="H31" s="705"/>
      <c r="I31" s="705"/>
      <c r="J31" s="703"/>
      <c r="K31" s="703"/>
      <c r="L31" s="394"/>
      <c r="M31" s="490"/>
    </row>
    <row r="32" spans="1:37" ht="18.75" customHeight="1">
      <c r="A32" s="491" t="s">
        <v>257</v>
      </c>
      <c r="B32" s="711" t="str">
        <f>E17</f>
        <v/>
      </c>
      <c r="C32" s="711"/>
      <c r="D32" s="705"/>
      <c r="E32" s="705"/>
      <c r="F32" s="704"/>
      <c r="G32" s="704"/>
      <c r="H32" s="705"/>
      <c r="I32" s="705"/>
      <c r="J32" s="705"/>
      <c r="K32" s="705"/>
      <c r="L32" s="394"/>
      <c r="M32" s="490"/>
    </row>
    <row r="33" spans="1:18" ht="18.75" customHeight="1">
      <c r="A33" s="491" t="s">
        <v>264</v>
      </c>
      <c r="B33" s="711" t="str">
        <f>E19</f>
        <v/>
      </c>
      <c r="C33" s="711"/>
      <c r="D33" s="705"/>
      <c r="E33" s="705"/>
      <c r="F33" s="705"/>
      <c r="G33" s="705"/>
      <c r="H33" s="704"/>
      <c r="I33" s="704"/>
      <c r="J33" s="705"/>
      <c r="K33" s="705"/>
      <c r="L33" s="394"/>
      <c r="M33" s="490"/>
    </row>
    <row r="34" spans="1:18" ht="18.75" customHeight="1">
      <c r="A34" s="491" t="s">
        <v>269</v>
      </c>
      <c r="B34" s="711" t="str">
        <f>E21</f>
        <v/>
      </c>
      <c r="C34" s="711"/>
      <c r="D34" s="705"/>
      <c r="E34" s="705"/>
      <c r="F34" s="705"/>
      <c r="G34" s="705"/>
      <c r="H34" s="703"/>
      <c r="I34" s="703"/>
      <c r="J34" s="704"/>
      <c r="K34" s="704"/>
      <c r="L34" s="394"/>
      <c r="M34" s="490"/>
    </row>
    <row r="35" spans="1:18" ht="18.75" customHeight="1">
      <c r="A35" s="231"/>
      <c r="B35" s="493"/>
      <c r="C35" s="493"/>
      <c r="D35" s="231"/>
      <c r="E35" s="231"/>
      <c r="F35" s="231"/>
      <c r="G35" s="231"/>
      <c r="H35" s="231"/>
      <c r="I35" s="231"/>
      <c r="J35" s="394"/>
      <c r="K35" s="394"/>
      <c r="L35" s="394"/>
      <c r="M35" s="494"/>
    </row>
    <row r="36" spans="1:18">
      <c r="A36" s="394"/>
      <c r="B36" s="394"/>
      <c r="C36" s="394"/>
      <c r="D36" s="394"/>
      <c r="E36" s="394"/>
      <c r="F36" s="394"/>
      <c r="G36" s="394"/>
      <c r="H36" s="394"/>
      <c r="I36" s="394"/>
      <c r="J36" s="394"/>
      <c r="K36" s="394"/>
      <c r="L36" s="394"/>
      <c r="M36" s="394"/>
    </row>
    <row r="37" spans="1:18">
      <c r="A37" s="394" t="s">
        <v>169</v>
      </c>
      <c r="B37" s="394"/>
      <c r="C37" s="712" t="str">
        <f>IF(M25=1,B25,IF(M26=1,B26,IF(M27=1,B27,IF(M28=1,B28,""))))</f>
        <v/>
      </c>
      <c r="D37" s="712"/>
      <c r="E37" s="476" t="s">
        <v>258</v>
      </c>
      <c r="F37" s="712" t="str">
        <f>IF(M31=1,B31,IF(M32=1,B32,IF(M33=1,B33,IF(M34=1,B34,""))))</f>
        <v/>
      </c>
      <c r="G37" s="712"/>
      <c r="H37" s="394"/>
      <c r="I37" s="495"/>
      <c r="J37" s="394"/>
      <c r="K37" s="394"/>
      <c r="L37" s="394"/>
      <c r="M37" s="394"/>
    </row>
    <row r="38" spans="1:18">
      <c r="A38" s="394"/>
      <c r="B38" s="394"/>
      <c r="C38" s="394"/>
      <c r="D38" s="394"/>
      <c r="E38" s="394"/>
      <c r="F38" s="476"/>
      <c r="G38" s="476"/>
      <c r="H38" s="394"/>
      <c r="I38" s="394"/>
      <c r="J38" s="394"/>
      <c r="K38" s="394"/>
      <c r="L38" s="394"/>
      <c r="M38" s="394"/>
    </row>
    <row r="39" spans="1:18">
      <c r="A39" s="394" t="s">
        <v>259</v>
      </c>
      <c r="B39" s="394"/>
      <c r="C39" s="712" t="str">
        <f>IF(M25=2,B25,IF(M26=2,B26,IF(M27=2,B27,IF(M28=2,B28,""))))</f>
        <v/>
      </c>
      <c r="D39" s="712"/>
      <c r="E39" s="476" t="s">
        <v>258</v>
      </c>
      <c r="F39" s="712" t="str">
        <f>IF(M31=2,B31,IF(M32=2,B32,IF(M33=2,B33,IF(M34=2,B34,""))))</f>
        <v/>
      </c>
      <c r="G39" s="712"/>
      <c r="H39" s="394"/>
      <c r="I39" s="495"/>
      <c r="J39" s="394"/>
      <c r="K39" s="394"/>
      <c r="L39" s="394"/>
      <c r="M39" s="394"/>
    </row>
    <row r="40" spans="1:18">
      <c r="A40" s="394"/>
      <c r="B40" s="394"/>
      <c r="C40" s="476"/>
      <c r="D40" s="476"/>
      <c r="E40" s="476"/>
      <c r="F40" s="476"/>
      <c r="G40" s="476"/>
      <c r="H40" s="394"/>
      <c r="I40" s="394"/>
      <c r="J40" s="394"/>
      <c r="K40" s="394"/>
      <c r="L40" s="394"/>
      <c r="M40" s="394"/>
    </row>
    <row r="41" spans="1:18">
      <c r="A41" s="394" t="s">
        <v>260</v>
      </c>
      <c r="B41" s="394"/>
      <c r="C41" s="712" t="str">
        <f>IF(M25=3,B25,IF(M26=3,B26,IF(M27=3,B27,IF(M28=3,B28,""))))</f>
        <v/>
      </c>
      <c r="D41" s="712"/>
      <c r="E41" s="476" t="s">
        <v>258</v>
      </c>
      <c r="F41" s="712" t="str">
        <f>IF(M31=3,B31,IF(M32=3,B32,IF(M33=3,B33,IF(M34=3,B34,""))))</f>
        <v/>
      </c>
      <c r="G41" s="712"/>
      <c r="H41" s="394"/>
      <c r="I41" s="495"/>
      <c r="J41" s="394"/>
      <c r="K41" s="394"/>
      <c r="L41" s="394"/>
      <c r="M41" s="394"/>
    </row>
    <row r="42" spans="1:18">
      <c r="A42" s="394"/>
      <c r="B42" s="394"/>
      <c r="C42" s="394"/>
      <c r="D42" s="394"/>
      <c r="E42" s="394"/>
      <c r="F42" s="394"/>
      <c r="G42" s="394"/>
      <c r="H42" s="394"/>
      <c r="I42" s="394"/>
      <c r="J42" s="394"/>
      <c r="K42" s="394"/>
      <c r="L42" s="394"/>
      <c r="M42" s="394"/>
    </row>
    <row r="43" spans="1:18">
      <c r="A43" s="381" t="s">
        <v>270</v>
      </c>
      <c r="B43" s="394"/>
      <c r="C43" s="712">
        <f>IF(M25=4,B25,IF(M26=4,B26,IF(M27=4,B27,IF(M28=4,B28,))))</f>
        <v>0</v>
      </c>
      <c r="D43" s="712"/>
      <c r="E43" s="476" t="s">
        <v>258</v>
      </c>
      <c r="F43" s="712" t="str">
        <f>IF(M31=3,B31,IF(M32=3,B32,IF(M33=4,B33,IF(M34=4,B34,""))))</f>
        <v/>
      </c>
      <c r="G43" s="712"/>
      <c r="H43" s="394"/>
      <c r="I43" s="495"/>
      <c r="J43" s="394"/>
      <c r="K43" s="394"/>
      <c r="L43" s="394"/>
      <c r="M43" s="394"/>
    </row>
    <row r="44" spans="1:18">
      <c r="A44" s="394"/>
      <c r="B44" s="394"/>
      <c r="C44" s="394"/>
      <c r="D44" s="394"/>
      <c r="E44" s="394"/>
      <c r="F44" s="394"/>
      <c r="G44" s="394"/>
      <c r="H44" s="394"/>
      <c r="I44" s="394"/>
      <c r="J44" s="394"/>
      <c r="K44" s="394"/>
      <c r="L44" s="495"/>
      <c r="M44" s="394"/>
      <c r="P44" s="496"/>
      <c r="Q44" s="496"/>
      <c r="R44" s="497"/>
    </row>
    <row r="45" spans="1:18">
      <c r="A45" s="125" t="s">
        <v>112</v>
      </c>
      <c r="B45" s="126"/>
      <c r="C45" s="330"/>
      <c r="D45" s="498" t="s">
        <v>140</v>
      </c>
      <c r="E45" s="499" t="s">
        <v>141</v>
      </c>
      <c r="F45" s="500"/>
      <c r="G45" s="498" t="s">
        <v>140</v>
      </c>
      <c r="H45" s="499" t="s">
        <v>142</v>
      </c>
      <c r="I45" s="501"/>
      <c r="J45" s="499" t="s">
        <v>143</v>
      </c>
      <c r="K45" s="502" t="s">
        <v>144</v>
      </c>
      <c r="L45" s="465"/>
      <c r="M45" s="500"/>
      <c r="P45" s="503"/>
      <c r="Q45" s="503"/>
      <c r="R45" s="144"/>
    </row>
    <row r="46" spans="1:18">
      <c r="A46" s="444" t="s">
        <v>145</v>
      </c>
      <c r="B46" s="445"/>
      <c r="C46" s="447"/>
      <c r="D46" s="504">
        <v>1</v>
      </c>
      <c r="E46" s="706" t="str">
        <f>IF(D46&gt;$R$47,,UPPER(VLOOKUP(D46,'1MD ELO (4)'!$A$7:$Q$134,2)))</f>
        <v/>
      </c>
      <c r="F46" s="706"/>
      <c r="G46" s="505" t="s">
        <v>146</v>
      </c>
      <c r="H46" s="445"/>
      <c r="I46" s="506"/>
      <c r="J46" s="507"/>
      <c r="K46" s="451" t="s">
        <v>147</v>
      </c>
      <c r="L46" s="508"/>
      <c r="M46" s="509"/>
      <c r="P46" s="144"/>
      <c r="Q46" s="137"/>
      <c r="R46" s="144"/>
    </row>
    <row r="47" spans="1:18">
      <c r="A47" s="453" t="s">
        <v>148</v>
      </c>
      <c r="B47" s="186"/>
      <c r="C47" s="455"/>
      <c r="D47" s="510">
        <v>2</v>
      </c>
      <c r="E47" s="707" t="str">
        <f>IF(D47&gt;$R$47,,UPPER(VLOOKUP(D47,'1MD ELO (4)'!$A$7:$Q$134,2)))</f>
        <v/>
      </c>
      <c r="F47" s="707"/>
      <c r="G47" s="511" t="s">
        <v>149</v>
      </c>
      <c r="H47" s="185"/>
      <c r="I47" s="449"/>
      <c r="J47" s="339"/>
      <c r="K47" s="512"/>
      <c r="L47" s="495"/>
      <c r="M47" s="513"/>
      <c r="P47" s="503"/>
      <c r="Q47" s="503"/>
      <c r="R47" s="514">
        <f>MIN(4,'1MD ELO (4)'!Q2)</f>
        <v>4</v>
      </c>
    </row>
    <row r="48" spans="1:18">
      <c r="A48" s="154"/>
      <c r="B48" s="155"/>
      <c r="C48" s="156"/>
      <c r="D48" s="510"/>
      <c r="E48" s="140"/>
      <c r="F48" s="394"/>
      <c r="G48" s="511" t="s">
        <v>150</v>
      </c>
      <c r="H48" s="185"/>
      <c r="I48" s="449"/>
      <c r="J48" s="339"/>
      <c r="K48" s="451" t="s">
        <v>151</v>
      </c>
      <c r="L48" s="508"/>
      <c r="M48" s="509"/>
      <c r="P48" s="144"/>
      <c r="Q48" s="137"/>
      <c r="R48" s="144"/>
    </row>
    <row r="49" spans="1:18">
      <c r="A49" s="157"/>
      <c r="B49" s="158"/>
      <c r="C49" s="159"/>
      <c r="D49" s="510"/>
      <c r="E49" s="140"/>
      <c r="F49" s="394"/>
      <c r="G49" s="511" t="s">
        <v>152</v>
      </c>
      <c r="H49" s="185"/>
      <c r="I49" s="449"/>
      <c r="J49" s="339"/>
      <c r="K49" s="515"/>
      <c r="L49" s="394"/>
      <c r="M49" s="516"/>
      <c r="P49" s="144"/>
      <c r="Q49" s="137"/>
      <c r="R49" s="144"/>
    </row>
    <row r="50" spans="1:18">
      <c r="A50" s="160"/>
      <c r="B50" s="161"/>
      <c r="C50" s="344"/>
      <c r="D50" s="510"/>
      <c r="E50" s="140"/>
      <c r="F50" s="394"/>
      <c r="G50" s="511" t="s">
        <v>153</v>
      </c>
      <c r="H50" s="185"/>
      <c r="I50" s="449"/>
      <c r="J50" s="339"/>
      <c r="K50" s="453"/>
      <c r="L50" s="495"/>
      <c r="M50" s="513"/>
      <c r="P50" s="503"/>
      <c r="Q50" s="503"/>
      <c r="R50" s="144"/>
    </row>
    <row r="51" spans="1:18">
      <c r="A51" s="163"/>
      <c r="B51" s="164"/>
      <c r="C51" s="159"/>
      <c r="D51" s="510"/>
      <c r="E51" s="140"/>
      <c r="F51" s="394"/>
      <c r="G51" s="511" t="s">
        <v>154</v>
      </c>
      <c r="H51" s="185"/>
      <c r="I51" s="449"/>
      <c r="J51" s="339"/>
      <c r="K51" s="451" t="s">
        <v>155</v>
      </c>
      <c r="L51" s="508"/>
      <c r="M51" s="509"/>
      <c r="P51" s="144"/>
      <c r="Q51" s="137"/>
      <c r="R51" s="144"/>
    </row>
    <row r="52" spans="1:18">
      <c r="A52" s="163"/>
      <c r="B52" s="164"/>
      <c r="C52" s="165"/>
      <c r="D52" s="510"/>
      <c r="E52" s="140"/>
      <c r="F52" s="394"/>
      <c r="G52" s="511" t="s">
        <v>156</v>
      </c>
      <c r="H52" s="185"/>
      <c r="I52" s="449"/>
      <c r="J52" s="339"/>
      <c r="K52" s="515"/>
      <c r="L52" s="394"/>
      <c r="M52" s="516"/>
      <c r="P52" s="144"/>
      <c r="Q52" s="137"/>
      <c r="R52" s="514"/>
    </row>
    <row r="53" spans="1:18">
      <c r="A53" s="166"/>
      <c r="B53" s="167"/>
      <c r="C53" s="168"/>
      <c r="D53" s="517"/>
      <c r="E53" s="171"/>
      <c r="F53" s="495"/>
      <c r="G53" s="518" t="s">
        <v>157</v>
      </c>
      <c r="H53" s="186"/>
      <c r="I53" s="456"/>
      <c r="J53" s="346"/>
      <c r="K53" s="453">
        <f>L4</f>
        <v>0</v>
      </c>
      <c r="L53" s="495"/>
      <c r="M53" s="513"/>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Munka39">
    <tabColor indexed="11"/>
  </sheetPr>
  <dimension ref="A1:AS140"/>
  <sheetViews>
    <sheetView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627">
        <f>Altalanos!$D$8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1"/>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t="str">
        <f>Altalanos!$A$10</f>
        <v>2026.05.12</v>
      </c>
      <c r="B4" s="701"/>
      <c r="C4" s="701"/>
      <c r="D4" s="396"/>
      <c r="E4" s="397"/>
      <c r="F4" s="397"/>
      <c r="G4" s="397" t="str">
        <f>Altalanos!$C$10</f>
        <v>Baja</v>
      </c>
      <c r="H4" s="398"/>
      <c r="I4" s="397"/>
      <c r="J4" s="399"/>
      <c r="K4" s="400"/>
      <c r="L4" s="399"/>
      <c r="M4" s="401"/>
      <c r="N4" s="399"/>
      <c r="O4" s="397"/>
      <c r="P4" s="399"/>
      <c r="Q4" s="397"/>
      <c r="R4" s="402">
        <f>Altalanos!$E$10</f>
        <v>0</v>
      </c>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1.1"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IF($E7="","",VLOOKUP($E7,'1MD ELO (4)'!$A$7:$O$22,14))</f>
        <v/>
      </c>
      <c r="C7" s="407" t="str">
        <f>IF($E7="","",VLOOKUP($E7,'1MD ELO (4)'!$A$7:$O$22,15))</f>
        <v/>
      </c>
      <c r="D7" s="407" t="str">
        <f>IF($E7="","",VLOOKUP($E7,'1MD ELO (4)'!$A$7:$O$22,5))</f>
        <v/>
      </c>
      <c r="E7" s="408"/>
      <c r="F7" s="409" t="str">
        <f>UPPER(IF($E7="","",VLOOKUP($E7,'1MD ELO (4)'!$A$7:$O$22,2)))</f>
        <v/>
      </c>
      <c r="G7" s="409" t="str">
        <f>IF($E7="","",VLOOKUP($E7,'1MD ELO (4)'!$A$7:$O$22,3))</f>
        <v/>
      </c>
      <c r="H7" s="409"/>
      <c r="I7" s="409" t="str">
        <f>IF($E7="","",VLOOKUP($E7,'1MD ELO (4)'!$A$7:$O$22,4))</f>
        <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IF($E9="","",VLOOKUP($E9,'1MD ELO (4)'!$A$7:$O$22,14))</f>
        <v/>
      </c>
      <c r="C9" s="407" t="str">
        <f>IF($E9="","",VLOOKUP($E9,'1MD ELO (4)'!$A$7:$O$22,15))</f>
        <v/>
      </c>
      <c r="D9" s="407" t="str">
        <f>IF($E9="","",VLOOKUP($E9,'1MD ELO (4)'!$A$7:$O$22,5))</f>
        <v/>
      </c>
      <c r="E9" s="420"/>
      <c r="F9" s="421" t="str">
        <f>UPPER(IF($E9="","",VLOOKUP($E9,'1MD ELO (4)'!$A$7:$O$22,2)))</f>
        <v/>
      </c>
      <c r="G9" s="421" t="str">
        <f>IF($E9="","",VLOOKUP($E9,'1MD ELO (4)'!$A$7:$O$22,3))</f>
        <v/>
      </c>
      <c r="H9" s="421"/>
      <c r="I9" s="421" t="str">
        <f>IF($E9="","",VLOOKUP($E9,'1MD ELO (4)'!$A$7:$O$22,4))</f>
        <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IF($E11="","",VLOOKUP($E11,'1MD ELO (4)'!$A$7:$O$22,14))</f>
        <v/>
      </c>
      <c r="C11" s="407" t="str">
        <f>IF($E11="","",VLOOKUP($E11,'1MD ELO (4)'!$A$7:$O$22,15))</f>
        <v/>
      </c>
      <c r="D11" s="407" t="str">
        <f>IF($E11="","",VLOOKUP($E11,'1MD ELO (4)'!$A$7:$O$22,5))</f>
        <v/>
      </c>
      <c r="E11" s="420"/>
      <c r="F11" s="421" t="str">
        <f>UPPER(IF($E11="","",VLOOKUP($E11,'1MD ELO (4)'!$A$7:$O$22,2)))</f>
        <v/>
      </c>
      <c r="G11" s="421" t="str">
        <f>IF($E11="","",VLOOKUP($E11,'1MD ELO (4)'!$A$7:$O$22,3))</f>
        <v/>
      </c>
      <c r="H11" s="421"/>
      <c r="I11" s="421" t="str">
        <f>IF($E11="","",VLOOKUP($E11,'1MD ELO (4)'!$A$7:$O$22,4))</f>
        <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IF($E13="","",VLOOKUP($E13,'1MD ELO (4)'!$A$7:$O$22,14))</f>
        <v/>
      </c>
      <c r="C13" s="407" t="str">
        <f>IF($E13="","",VLOOKUP($E13,'1MD ELO (4)'!$A$7:$O$22,15))</f>
        <v/>
      </c>
      <c r="D13" s="407" t="str">
        <f>IF($E13="","",VLOOKUP($E13,'1MD ELO (4)'!$A$7:$O$22,5))</f>
        <v/>
      </c>
      <c r="E13" s="420"/>
      <c r="F13" s="421" t="str">
        <f>UPPER(IF($E13="","",VLOOKUP($E13,'1MD ELO (4)'!$A$7:$O$22,2)))</f>
        <v/>
      </c>
      <c r="G13" s="421" t="str">
        <f>IF($E13="","",VLOOKUP($E13,'1MD ELO (4)'!$A$7:$O$22,3))</f>
        <v/>
      </c>
      <c r="H13" s="421"/>
      <c r="I13" s="421" t="str">
        <f>IF($E13="","",VLOOKUP($E13,'1MD ELO (4)'!$A$7:$O$22,4))</f>
        <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IF($E15="","",VLOOKUP($E15,'1MD ELO (4)'!$A$7:$O$22,14))</f>
        <v/>
      </c>
      <c r="C15" s="407" t="str">
        <f>IF($E15="","",VLOOKUP($E15,'1MD ELO (4)'!$A$7:$O$22,15))</f>
        <v/>
      </c>
      <c r="D15" s="407" t="str">
        <f>IF($E15="","",VLOOKUP($E15,'1MD ELO (4)'!$A$7:$O$22,5))</f>
        <v/>
      </c>
      <c r="E15" s="420"/>
      <c r="F15" s="421" t="str">
        <f>UPPER(IF($E15="","",VLOOKUP($E15,'1MD ELO (4)'!$A$7:$O$22,2)))</f>
        <v/>
      </c>
      <c r="G15" s="421" t="str">
        <f>IF($E15="","",VLOOKUP($E15,'1MD ELO (4)'!$A$7:$O$22,3))</f>
        <v/>
      </c>
      <c r="H15" s="421"/>
      <c r="I15" s="421" t="str">
        <f>IF($E15="","",VLOOKUP($E15,'1MD ELO (4)'!$A$7:$O$22,4))</f>
        <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394"/>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IF($E17="","",VLOOKUP($E17,'1MD ELO (4)'!$A$7:$O$22,14))</f>
        <v/>
      </c>
      <c r="C17" s="407" t="str">
        <f>IF($E17="","",VLOOKUP($E17,'1MD ELO (4)'!$A$7:$O$22,15))</f>
        <v/>
      </c>
      <c r="D17" s="407" t="str">
        <f>IF($E17="","",VLOOKUP($E17,'1MD ELO (4)'!$A$7:$O$22,5))</f>
        <v/>
      </c>
      <c r="E17" s="420"/>
      <c r="F17" s="421" t="str">
        <f>UPPER(IF($E17="","",VLOOKUP($E17,'1MD ELO (4)'!$A$7:$O$22,2)))</f>
        <v/>
      </c>
      <c r="G17" s="421" t="str">
        <f>IF($E17="","",VLOOKUP($E17,'1MD ELO (4)'!$A$7:$O$22,3))</f>
        <v/>
      </c>
      <c r="H17" s="421"/>
      <c r="I17" s="421" t="str">
        <f>IF($E17="","",VLOOKUP($E17,'1MD ELO (4)'!$A$7:$O$22,4))</f>
        <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IF($E19="","",VLOOKUP($E19,'1MD ELO (4)'!$A$7:$O$22,14))</f>
        <v/>
      </c>
      <c r="C19" s="407" t="str">
        <f>IF($E19="","",VLOOKUP($E19,'1MD ELO (4)'!$A$7:$O$22,15))</f>
        <v/>
      </c>
      <c r="D19" s="407" t="str">
        <f>IF($E19="","",VLOOKUP($E19,'1MD ELO (4)'!$A$7:$O$22,5))</f>
        <v/>
      </c>
      <c r="E19" s="420"/>
      <c r="F19" s="421" t="str">
        <f>UPPER(IF($E19="","",VLOOKUP($E19,'1MD ELO (4)'!$A$7:$O$22,2)))</f>
        <v/>
      </c>
      <c r="G19" s="421" t="str">
        <f>IF($E19="","",VLOOKUP($E19,'1MD ELO (4)'!$A$7:$O$22,3))</f>
        <v/>
      </c>
      <c r="H19" s="421"/>
      <c r="I19" s="421" t="str">
        <f>IF($E19="","",VLOOKUP($E19,'1MD ELO (4)'!$A$7:$O$22,4))</f>
        <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416"/>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IF($E21="","",VLOOKUP($E21,'1MD ELO (4)'!$A$7:$O$22,14))</f>
        <v/>
      </c>
      <c r="C21" s="407" t="str">
        <f>IF($E21="","",VLOOKUP($E21,'1MD ELO (4)'!$A$7:$O$22,15))</f>
        <v/>
      </c>
      <c r="D21" s="407" t="str">
        <f>IF($E21="","",VLOOKUP($E21,'1MD ELO (4)'!$A$7:$O$22,5))</f>
        <v/>
      </c>
      <c r="E21" s="408"/>
      <c r="F21" s="435" t="str">
        <f>UPPER(IF($E21="","",VLOOKUP($E21,'1MD ELO (4)'!$A$7:$O$22,2)))</f>
        <v/>
      </c>
      <c r="G21" s="435" t="str">
        <f>IF($E21="","",VLOOKUP($E21,'1MD ELO (4)'!$A$7:$O$22,3))</f>
        <v/>
      </c>
      <c r="H21" s="435"/>
      <c r="I21" s="435" t="str">
        <f>IF($E21="","",VLOOKUP($E21,'1MD ELO (4)'!$A$7:$O$22,4))</f>
        <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str">
        <f>IF(E55&gt;$R$62,,UPPER(VLOOKUP(E55,'1MD ELO (4)'!$A$7:$Q$134,2)))</f>
        <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str">
        <f>IF(E56&gt;$R$62,,UPPER(VLOOKUP(E56,'1MD ELO (4)'!$A$7:$Q$134,2)))</f>
        <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f>MIN(4,'1MD ELO (4)'!Q5)</f>
        <v>4</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89" priority="1" stopIfTrue="1">
      <formula>AND($O$1="CU",O16="Umpire")</formula>
    </cfRule>
    <cfRule type="expression" dxfId="88" priority="2" stopIfTrue="1">
      <formula>AND($O$1="CU",O16&lt;&gt;"Umpire",P16&lt;&gt;"")</formula>
    </cfRule>
    <cfRule type="expression" dxfId="87" priority="3" stopIfTrue="1">
      <formula>AND($O$1="CU",O16&lt;&gt;"Umpire")</formula>
    </cfRule>
  </conditionalFormatting>
  <dataValidations count="1">
    <dataValidation type="list" allowBlank="1" showInputMessage="1" sqref="I8 K10 I12 M14 I16 O16 K18 I20 I23 K25 I27 M29 I31 K33 I35 I39 K41 I43 M45 I47 K49 I51" xr:uid="{00000000-0002-0000-48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246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0246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49">
    <tabColor indexed="11"/>
    <pageSetUpPr fitToPage="1"/>
  </sheetPr>
  <dimension ref="A1:AK57"/>
  <sheetViews>
    <sheetView showGridLines="0" showZeros="0" workbookViewId="0">
      <selection activeCell="D27" sqref="D27"/>
    </sheetView>
  </sheetViews>
  <sheetFormatPr defaultColWidth="9" defaultRowHeight="13.2"/>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Altalanos!$D$8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4.25"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IF($E7="","",VLOOKUP($E7,'1MD ELO (4)'!$A$7:$O$22,14))</f>
        <v/>
      </c>
      <c r="C7" s="293" t="str">
        <f>IF($E7="","",VLOOKUP($E7,'1MD ELO (4)'!$A$7:$O$22,15))</f>
        <v/>
      </c>
      <c r="D7" s="293" t="str">
        <f>IF($E7="","",VLOOKUP($E7,'1MD ELO (4)'!$A$7:$O$22,5))</f>
        <v/>
      </c>
      <c r="E7" s="48"/>
      <c r="F7" s="50" t="str">
        <f>UPPER(IF($E7="","",VLOOKUP($E7,'1MD ELO (4)'!$A$7:$O$22,2)))</f>
        <v/>
      </c>
      <c r="G7" s="50" t="str">
        <f>IF($E7="","",VLOOKUP($E7,'1MD ELO (4)'!$A$7:$O$22,3))</f>
        <v/>
      </c>
      <c r="H7" s="50"/>
      <c r="I7" s="50" t="str">
        <f>IF($E7="","",VLOOKUP($E7,'1MD ELO (4)'!$A$7:$O$22,4))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IF($E9="","",VLOOKUP($E9,'1MD ELO (4)'!$A$7:$O$22,14))</f>
        <v/>
      </c>
      <c r="C9" s="293" t="str">
        <f>IF($E9="","",VLOOKUP($E9,'1MD ELO (4)'!$A$7:$O$22,15))</f>
        <v/>
      </c>
      <c r="D9" s="293" t="str">
        <f>IF($E9="","",VLOOKUP($E9,'1MD ELO (4)'!$A$7:$O$22,5))</f>
        <v/>
      </c>
      <c r="E9" s="48"/>
      <c r="F9" s="376" t="str">
        <f>UPPER(IF($E9="","",VLOOKUP($E9,'1MD ELO (4)'!$A$7:$O$22,2)))</f>
        <v/>
      </c>
      <c r="G9" s="376" t="str">
        <f>IF($E9="","",VLOOKUP($E9,'1MD ELO (4)'!$A$7:$O$22,3))</f>
        <v/>
      </c>
      <c r="H9" s="376"/>
      <c r="I9" s="50" t="str">
        <f>IF($E9="","",VLOOKUP($E9,'1MD ELO (4)'!$A$7:$O$22,4))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IF($E11="","",VLOOKUP($E11,'1MD ELO (4)'!$A$7:$O$22,14))</f>
        <v/>
      </c>
      <c r="C11" s="293" t="str">
        <f>IF($E11="","",VLOOKUP($E11,'1MD ELO (4)'!$A$7:$O$22,15))</f>
        <v/>
      </c>
      <c r="D11" s="293" t="str">
        <f>IF($E11="","",VLOOKUP($E11,'1MD ELO (4)'!$A$7:$O$22,5))</f>
        <v/>
      </c>
      <c r="E11" s="48"/>
      <c r="F11" s="376" t="str">
        <f>UPPER(IF($E11="","",VLOOKUP($E11,'1MD ELO (4)'!$A$7:$O$22,2)))</f>
        <v/>
      </c>
      <c r="G11" s="376" t="str">
        <f>IF($E11="","",VLOOKUP($E11,'1MD ELO (4)'!$A$7:$O$22,3))</f>
        <v/>
      </c>
      <c r="H11" s="376"/>
      <c r="I11" s="376" t="str">
        <f>IF($E11="","",VLOOKUP($E11,'1MD ELO (4)'!$A$7:$O$22,4))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IF($E13="","",VLOOKUP($E13,'1MD ELO (4)'!$A$7:$O$22,14))</f>
        <v/>
      </c>
      <c r="C13" s="293" t="str">
        <f>IF($E13="","",VLOOKUP($E13,'1MD ELO (4)'!$A$7:$O$22,15))</f>
        <v/>
      </c>
      <c r="D13" s="293" t="str">
        <f>IF($E13="","",VLOOKUP($E13,'1MD ELO (4)'!$A$7:$O$22,5))</f>
        <v/>
      </c>
      <c r="E13" s="48"/>
      <c r="F13" s="376" t="str">
        <f>UPPER(IF($E13="","",VLOOKUP($E13,'1MD ELO (4)'!$A$7:$O$22,2)))</f>
        <v/>
      </c>
      <c r="G13" s="376" t="str">
        <f>IF($E13="","",VLOOKUP($E13,'1MD ELO (4)'!$A$7:$O$22,3))</f>
        <v/>
      </c>
      <c r="H13" s="376"/>
      <c r="I13" s="376" t="str">
        <f>IF($E13="","",VLOOKUP($E13,'1MD ELO (4)'!$A$7:$O$22,4))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00"/>
      <c r="G14" s="300"/>
      <c r="H14" s="377"/>
      <c r="I14" s="362"/>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IF($E15="","",VLOOKUP($E15,'1MD ELO (4)'!$A$7:$O$22,14))</f>
        <v/>
      </c>
      <c r="C15" s="293" t="str">
        <f>IF($E15="","",VLOOKUP($E15,'1MD ELO (4)'!$A$7:$O$22,15))</f>
        <v/>
      </c>
      <c r="D15" s="293" t="str">
        <f>IF($E15="","",VLOOKUP($E15,'1MD ELO (4)'!$A$7:$O$22,5))</f>
        <v/>
      </c>
      <c r="E15" s="48"/>
      <c r="F15" s="50" t="str">
        <f>UPPER(IF($E15="","",VLOOKUP($E15,'1MD ELO (4)'!$A$7:$O$22,2)))</f>
        <v/>
      </c>
      <c r="G15" s="50" t="str">
        <f>IF($E15="","",VLOOKUP($E15,'1MD ELO (4)'!$A$7:$O$22,3))</f>
        <v/>
      </c>
      <c r="H15" s="50"/>
      <c r="I15" s="50" t="str">
        <f>IF($E15="","",VLOOKUP($E15,'1MD ELO (4)'!$A$7:$O$22,4))</f>
        <v/>
      </c>
      <c r="J15" s="361"/>
      <c r="K15" s="300"/>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295" t="str">
        <f>UPPER(IF(OR(J16="a",J16="as"),F15,IF(OR(J16="b",J16="bs"),F17,)))</f>
        <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IF($E17="","",VLOOKUP($E17,'1MD ELO (4)'!$A$7:$O$22,14))</f>
        <v/>
      </c>
      <c r="C17" s="293" t="str">
        <f>IF($E17="","",VLOOKUP($E17,'1MD ELO (4)'!$A$7:$O$22,15))</f>
        <v/>
      </c>
      <c r="D17" s="293" t="str">
        <f>IF($E17="","",VLOOKUP($E17,'1MD ELO (4)'!$A$7:$O$22,5))</f>
        <v/>
      </c>
      <c r="E17" s="48"/>
      <c r="F17" s="376" t="str">
        <f>UPPER(IF($E17="","",VLOOKUP($E17,'1MD ELO (4)'!$A$7:$O$22,2)))</f>
        <v/>
      </c>
      <c r="G17" s="376" t="str">
        <f>IF($E17="","",VLOOKUP($E17,'1MD ELO (4)'!$A$7:$O$22,3))</f>
        <v/>
      </c>
      <c r="H17" s="376"/>
      <c r="I17" s="376" t="str">
        <f>IF($E17="","",VLOOKUP($E17,'1MD ELO (4)'!$A$7:$O$22,4))</f>
        <v/>
      </c>
      <c r="J17" s="355"/>
      <c r="K17" s="300"/>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87"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IF($E19="","",VLOOKUP($E19,'1MD ELO (4)'!$A$7:$O$22,14))</f>
        <v/>
      </c>
      <c r="C19" s="293" t="str">
        <f>IF($E19="","",VLOOKUP($E19,'1MD ELO (4)'!$A$7:$O$22,15))</f>
        <v/>
      </c>
      <c r="D19" s="293" t="str">
        <f>IF($E19="","",VLOOKUP($E19,'1MD ELO (4)'!$A$7:$O$22,5))</f>
        <v/>
      </c>
      <c r="E19" s="48"/>
      <c r="F19" s="376" t="str">
        <f>UPPER(IF($E19="","",VLOOKUP($E19,'1MD ELO (4)'!$A$7:$O$22,2)))</f>
        <v/>
      </c>
      <c r="G19" s="376" t="str">
        <f>IF($E19="","",VLOOKUP($E19,'1MD ELO (4)'!$A$7:$O$22,3))</f>
        <v/>
      </c>
      <c r="H19" s="376"/>
      <c r="I19" s="376" t="str">
        <f>IF($E19="","",VLOOKUP($E19,'1MD ELO (4)'!$A$7:$O$22,4))</f>
        <v/>
      </c>
      <c r="J19" s="351"/>
      <c r="K19" s="300"/>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295" t="str">
        <f>UPPER(IF(OR(J20="a",J20="as"),F19,IF(OR(J20="b",J20="bs"),F21,)))</f>
        <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IF($E21="","",VLOOKUP($E21,'1MD ELO (4)'!$A$7:$O$22,14))</f>
        <v/>
      </c>
      <c r="C21" s="293" t="str">
        <f>IF($E21="","",VLOOKUP($E21,'1MD ELO (4)'!$A$7:$O$22,15))</f>
        <v/>
      </c>
      <c r="D21" s="293" t="str">
        <f>IF($E21="","",VLOOKUP($E21,'1MD ELO (4)'!$A$7:$O$22,5))</f>
        <v/>
      </c>
      <c r="E21" s="48"/>
      <c r="F21" s="376" t="str">
        <f>UPPER(IF($E21="","",VLOOKUP($E21,'1MD ELO (4)'!$A$7:$O$22,2)))</f>
        <v/>
      </c>
      <c r="G21" s="376" t="str">
        <f>IF($E21="","",VLOOKUP($E21,'1MD ELO (4)'!$A$7:$O$22,3))</f>
        <v/>
      </c>
      <c r="H21" s="376"/>
      <c r="I21" s="376" t="str">
        <f>IF($E21="","",VLOOKUP($E21,'1MD ELO (4)'!$A$7:$O$22,4))</f>
        <v/>
      </c>
      <c r="J21" s="360"/>
      <c r="K21" s="300"/>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62"/>
      <c r="G22" s="362"/>
      <c r="H22" s="363"/>
      <c r="I22" s="362"/>
      <c r="J22" s="357"/>
      <c r="K22" s="300"/>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IF($E23="","",VLOOKUP($E23,'1MD ELO (4)'!$A$7:$O$22,14))</f>
        <v/>
      </c>
      <c r="C23" s="293" t="str">
        <f>IF($E23="","",VLOOKUP($E23,'1MD ELO (4)'!$A$7:$O$22,15))</f>
        <v/>
      </c>
      <c r="D23" s="293" t="str">
        <f>IF($E23="","",VLOOKUP($E23,'1MD ELO (4)'!$A$7:$O$22,5))</f>
        <v/>
      </c>
      <c r="E23" s="48"/>
      <c r="F23" s="376" t="str">
        <f>UPPER(IF($E23="","",VLOOKUP($E23,'1MD ELO (4)'!$A$7:$O$22,2)))</f>
        <v/>
      </c>
      <c r="G23" s="376" t="str">
        <f>IF($E23="","",VLOOKUP($E23,'1MD ELO (4)'!$A$7:$O$22,3))</f>
        <v/>
      </c>
      <c r="H23" s="376"/>
      <c r="I23" s="376" t="str">
        <f>IF($E23="","",VLOOKUP($E23,'1MD ELO (4)'!$A$7:$O$22,4))</f>
        <v/>
      </c>
      <c r="J23" s="351"/>
      <c r="K23" s="300"/>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295" t="str">
        <f>UPPER(IF(OR(J24="a",J24="as"),F23,IF(OR(J24="b",J24="bs"),F25,)))</f>
        <v/>
      </c>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IF($E25="","",VLOOKUP($E25,'1MD ELO (4)'!$A$7:$O$22,14))</f>
        <v/>
      </c>
      <c r="C25" s="293" t="str">
        <f>IF($E25="","",VLOOKUP($E25,'1MD ELO (4)'!$A$7:$O$22,15))</f>
        <v/>
      </c>
      <c r="D25" s="293" t="str">
        <f>IF($E25="","",VLOOKUP($E25,'1MD ELO (4)'!$A$7:$O$22,5))</f>
        <v/>
      </c>
      <c r="E25" s="48"/>
      <c r="F25" s="376" t="str">
        <f>UPPER(IF($E25="","",VLOOKUP($E25,'1MD ELO (4)'!$A$7:$O$22,2)))</f>
        <v/>
      </c>
      <c r="G25" s="376" t="str">
        <f>IF($E25="","",VLOOKUP($E25,'1MD ELO (4)'!$A$7:$O$22,3))</f>
        <v/>
      </c>
      <c r="H25" s="376"/>
      <c r="I25" s="376" t="str">
        <f>IF($E25="","",VLOOKUP($E25,'1MD ELO (4)'!$A$7:$O$22,4))</f>
        <v/>
      </c>
      <c r="J25" s="355"/>
      <c r="K25" s="300"/>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87"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IF($E27="","",VLOOKUP($E27,'1MD ELO (4)'!$A$7:$O$22,14))</f>
        <v/>
      </c>
      <c r="C27" s="293" t="str">
        <f>IF($E27="","",VLOOKUP($E27,'1MD ELO (4)'!$A$7:$O$22,15))</f>
        <v/>
      </c>
      <c r="D27" s="293" t="str">
        <f>IF($E27="","",VLOOKUP($E27,'1MD ELO (4)'!$A$7:$O$22,5))</f>
        <v/>
      </c>
      <c r="E27" s="48"/>
      <c r="F27" s="376" t="str">
        <f>UPPER(IF($E27="","",VLOOKUP($E27,'1MD ELO (4)'!$A$7:$O$22,2)))</f>
        <v/>
      </c>
      <c r="G27" s="376" t="str">
        <f>IF($E27="","",VLOOKUP($E27,'1MD ELO (4)'!$A$7:$O$22,3))</f>
        <v/>
      </c>
      <c r="H27" s="376"/>
      <c r="I27" s="376" t="str">
        <f>IF($E27="","",VLOOKUP($E27,'1MD ELO (4)'!$A$7:$O$22,4))</f>
        <v/>
      </c>
      <c r="J27" s="351"/>
      <c r="K27" s="300"/>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295" t="str">
        <f>UPPER(IF(OR(J28="a",J28="as"),F27,IF(OR(J28="b",J28="bs"),F29,)))</f>
        <v/>
      </c>
      <c r="L28" s="359"/>
      <c r="M28" s="300"/>
      <c r="N28" s="304"/>
      <c r="O28" s="297"/>
      <c r="P28" s="304"/>
      <c r="Q28" s="118"/>
      <c r="R28" s="119"/>
      <c r="S28" s="56"/>
    </row>
    <row r="29" spans="1:37" s="5" customFormat="1" ht="12.9" customHeight="1">
      <c r="A29" s="292">
        <v>12</v>
      </c>
      <c r="B29" s="47" t="str">
        <f>IF($E29="","",VLOOKUP($E29,'1MD ELO (4)'!$A$7:$O$22,14))</f>
        <v/>
      </c>
      <c r="C29" s="293" t="str">
        <f>IF($E29="","",VLOOKUP($E29,'1MD ELO (4)'!$A$7:$O$22,15))</f>
        <v/>
      </c>
      <c r="D29" s="293" t="str">
        <f>IF($E29="","",VLOOKUP($E29,'1MD ELO (4)'!$A$7:$O$22,5))</f>
        <v/>
      </c>
      <c r="E29" s="48"/>
      <c r="F29" s="50" t="str">
        <f>UPPER(IF($E29="","",VLOOKUP($E29,'1MD ELO (4)'!$A$7:$O$22,2)))</f>
        <v/>
      </c>
      <c r="G29" s="50" t="str">
        <f>IF($E29="","",VLOOKUP($E29,'1MD ELO (4)'!$A$7:$O$22,3))</f>
        <v/>
      </c>
      <c r="H29" s="50"/>
      <c r="I29" s="50" t="str">
        <f>IF($E29="","",VLOOKUP($E29,'1MD ELO (4)'!$A$7:$O$22,4))</f>
        <v/>
      </c>
      <c r="J29" s="360"/>
      <c r="K29" s="300"/>
      <c r="L29" s="300"/>
      <c r="M29" s="300"/>
      <c r="N29" s="304"/>
      <c r="O29" s="297"/>
      <c r="P29" s="304"/>
      <c r="Q29" s="118"/>
      <c r="R29" s="119"/>
      <c r="S29" s="56"/>
    </row>
    <row r="30" spans="1:37" s="5" customFormat="1" ht="12.9" customHeight="1">
      <c r="A30" s="302"/>
      <c r="B30" s="59"/>
      <c r="C30" s="70"/>
      <c r="D30" s="70"/>
      <c r="E30" s="84"/>
      <c r="F30" s="300"/>
      <c r="G30" s="300"/>
      <c r="H30" s="377"/>
      <c r="I30" s="362"/>
      <c r="J30" s="357"/>
      <c r="K30" s="300"/>
      <c r="L30" s="300"/>
      <c r="M30" s="87" t="s">
        <v>173</v>
      </c>
      <c r="N30" s="73"/>
      <c r="O30" s="295" t="str">
        <f>UPPER(IF(OR(N30="a",N30="as"),M26,IF(OR(N30="b",N30="bs"),M34,)))</f>
        <v/>
      </c>
      <c r="P30" s="308"/>
      <c r="Q30" s="118"/>
      <c r="R30" s="119"/>
      <c r="S30" s="56"/>
    </row>
    <row r="31" spans="1:37" s="5" customFormat="1" ht="12.9" customHeight="1">
      <c r="A31" s="302">
        <v>13</v>
      </c>
      <c r="B31" s="47" t="str">
        <f>IF($E31="","",VLOOKUP($E31,'1MD ELO (4)'!$A$7:$O$22,14))</f>
        <v/>
      </c>
      <c r="C31" s="293" t="str">
        <f>IF($E31="","",VLOOKUP($E31,'1MD ELO (4)'!$A$7:$O$22,15))</f>
        <v/>
      </c>
      <c r="D31" s="293" t="str">
        <f>IF($E31="","",VLOOKUP($E31,'1MD ELO (4)'!$A$7:$O$22,5))</f>
        <v/>
      </c>
      <c r="E31" s="48"/>
      <c r="F31" s="376" t="str">
        <f>UPPER(IF($E31="","",VLOOKUP($E31,'1MD ELO (4)'!$A$7:$O$22,2)))</f>
        <v/>
      </c>
      <c r="G31" s="376" t="str">
        <f>IF($E31="","",VLOOKUP($E31,'1MD ELO (4)'!$A$7:$O$22,3))</f>
        <v/>
      </c>
      <c r="H31" s="376"/>
      <c r="I31" s="376" t="str">
        <f>IF($E31="","",VLOOKUP($E31,'1MD ELO (4)'!$A$7:$O$22,4))</f>
        <v/>
      </c>
      <c r="J31" s="361"/>
      <c r="K31" s="300"/>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295" t="str">
        <f>UPPER(IF(OR(J32="a",J32="as"),F31,IF(OR(J32="b",J32="bs"),F33,)))</f>
        <v/>
      </c>
      <c r="L32" s="295"/>
      <c r="M32" s="300"/>
      <c r="N32" s="304"/>
      <c r="O32" s="297"/>
      <c r="P32" s="297"/>
      <c r="Q32" s="118"/>
      <c r="R32" s="119"/>
      <c r="S32" s="56"/>
    </row>
    <row r="33" spans="1:19" s="5" customFormat="1" ht="12.9" customHeight="1">
      <c r="A33" s="302">
        <v>14</v>
      </c>
      <c r="B33" s="47" t="str">
        <f>IF($E33="","",VLOOKUP($E33,'1MD ELO (4)'!$A$7:$O$22,14))</f>
        <v/>
      </c>
      <c r="C33" s="293" t="str">
        <f>IF($E33="","",VLOOKUP($E33,'1MD ELO (4)'!$A$7:$O$22,15))</f>
        <v/>
      </c>
      <c r="D33" s="293" t="str">
        <f>IF($E33="","",VLOOKUP($E33,'1MD ELO (4)'!$A$7:$O$22,5))</f>
        <v/>
      </c>
      <c r="E33" s="48"/>
      <c r="F33" s="376" t="str">
        <f>UPPER(IF($E33="","",VLOOKUP($E33,'1MD ELO (4)'!$A$7:$O$22,2)))</f>
        <v/>
      </c>
      <c r="G33" s="376" t="str">
        <f>IF($E33="","",VLOOKUP($E33,'1MD ELO (4)'!$A$7:$O$22,3))</f>
        <v/>
      </c>
      <c r="H33" s="376"/>
      <c r="I33" s="376" t="str">
        <f>IF($E33="","",VLOOKUP($E33,'1MD ELO (4)'!$A$7:$O$22,4))</f>
        <v/>
      </c>
      <c r="J33" s="355"/>
      <c r="K33" s="300"/>
      <c r="L33" s="356"/>
      <c r="M33" s="300"/>
      <c r="N33" s="304"/>
      <c r="O33" s="297"/>
      <c r="P33" s="297"/>
      <c r="Q33" s="118"/>
      <c r="R33" s="119"/>
      <c r="S33" s="56"/>
    </row>
    <row r="34" spans="1:19" s="5" customFormat="1" ht="12.9" customHeight="1">
      <c r="A34" s="302"/>
      <c r="B34" s="59"/>
      <c r="C34" s="70"/>
      <c r="D34" s="70"/>
      <c r="E34" s="84"/>
      <c r="F34" s="353"/>
      <c r="G34" s="353"/>
      <c r="H34" s="354"/>
      <c r="I34" s="300"/>
      <c r="J34" s="357"/>
      <c r="K34" s="87" t="s">
        <v>173</v>
      </c>
      <c r="L34" s="73"/>
      <c r="M34" s="295" t="str">
        <f>UPPER(IF(OR(L34="a",L34="as"),K32,IF(OR(L34="b",L34="bs"),K36,)))</f>
        <v/>
      </c>
      <c r="N34" s="308"/>
      <c r="O34" s="297"/>
      <c r="P34" s="297"/>
      <c r="Q34" s="118"/>
      <c r="R34" s="119"/>
      <c r="S34" s="56"/>
    </row>
    <row r="35" spans="1:19" s="5" customFormat="1" ht="12.9" customHeight="1">
      <c r="A35" s="302">
        <v>15</v>
      </c>
      <c r="B35" s="47" t="str">
        <f>IF($E35="","",VLOOKUP($E35,'1MD ELO (4)'!$A$7:$O$22,14))</f>
        <v/>
      </c>
      <c r="C35" s="293" t="str">
        <f>IF($E35="","",VLOOKUP($E35,'1MD ELO (4)'!$A$7:$O$22,15))</f>
        <v/>
      </c>
      <c r="D35" s="293" t="str">
        <f>IF($E35="","",VLOOKUP($E35,'1MD ELO (4)'!$A$7:$O$22,5))</f>
        <v/>
      </c>
      <c r="E35" s="48"/>
      <c r="F35" s="376" t="str">
        <f>UPPER(IF($E35="","",VLOOKUP($E35,'1MD ELO (4)'!$A$7:$O$22,2)))</f>
        <v/>
      </c>
      <c r="G35" s="376" t="str">
        <f>IF($E35="","",VLOOKUP($E35,'1MD ELO (4)'!$A$7:$O$22,3))</f>
        <v/>
      </c>
      <c r="H35" s="376"/>
      <c r="I35" s="376" t="str">
        <f>IF($E35="","",VLOOKUP($E35,'1MD ELO (4)'!$A$7:$O$22,4))</f>
        <v/>
      </c>
      <c r="J35" s="351"/>
      <c r="K35" s="300"/>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295" t="str">
        <f>UPPER(IF(OR(J36="a",J36="as"),F35,IF(OR(J36="b",J36="bs"),F37,)))</f>
        <v/>
      </c>
      <c r="L36" s="359"/>
      <c r="M36" s="300"/>
      <c r="N36" s="297"/>
      <c r="O36" s="297"/>
      <c r="P36" s="297"/>
      <c r="Q36" s="118"/>
      <c r="R36" s="119"/>
      <c r="S36" s="56"/>
    </row>
    <row r="37" spans="1:19" s="5" customFormat="1" ht="12.9" customHeight="1">
      <c r="A37" s="292">
        <v>16</v>
      </c>
      <c r="B37" s="47" t="str">
        <f>IF($E37="","",VLOOKUP($E37,'1MD ELO (4)'!$A$7:$O$22,14))</f>
        <v/>
      </c>
      <c r="C37" s="293" t="str">
        <f>IF($E37="","",VLOOKUP($E37,'1MD ELO (4)'!$A$7:$O$22,15))</f>
        <v/>
      </c>
      <c r="D37" s="293" t="str">
        <f>IF($E37="","",VLOOKUP($E37,'1MD ELO (4)'!$A$7:$O$22,5))</f>
        <v/>
      </c>
      <c r="E37" s="48"/>
      <c r="F37" s="50" t="str">
        <f>UPPER(IF($E37="","",VLOOKUP($E37,'1MD ELO (4)'!$A$7:$O$22,2)))</f>
        <v/>
      </c>
      <c r="G37" s="50" t="str">
        <f>IF($E37="","",VLOOKUP($E37,'1MD ELO (4)'!$A$7:$O$22,3))</f>
        <v/>
      </c>
      <c r="H37" s="376"/>
      <c r="I37" s="50" t="str">
        <f>IF($E37="","",VLOOKUP($E37,'1MD ELO (4)'!$A$7:$O$22,4))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str">
        <f>IF(E50&gt;$R$57,,UPPER(VLOOKUP(E50,'1MD ELO (4)'!$A$7:$Q$134,2)))</f>
        <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str">
        <f>IF(E51&gt;$R$57,,UPPER(VLOOKUP(E51,'1MD ELO (4)'!$A$7:$Q$134,2)))</f>
        <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str">
        <f>IF(E52&gt;$R$57,,UPPER(VLOOKUP(E52,'1MD ELO (4)'!$A$7:$Q$134,2)))</f>
        <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str">
        <f>IF(E53&gt;$R$57,,UPPER(VLOOKUP(E53,'1MD ELO (4)'!$A$7:$Q$134,2)))</f>
        <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f>MIN(4,'1MD ELO (4)'!Q5)</f>
        <v>4</v>
      </c>
    </row>
  </sheetData>
  <mergeCells count="1">
    <mergeCell ref="A4:C4"/>
  </mergeCells>
  <dataValidations count="1">
    <dataValidation type="list" allowBlank="1" showInputMessage="1" sqref="I8 K10 I12 M14 I16 K18 I20 O22 I24 K26 I28 M30 I32 K34 I36 M40 I42 K44 I46" xr:uid="{00000000-0002-0000-49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3489"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03490"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150">
    <tabColor indexed="11"/>
    <pageSetUpPr fitToPage="1"/>
  </sheetPr>
  <dimension ref="A1:AK79"/>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265"/>
      <c r="I1" s="266"/>
      <c r="J1" s="267"/>
      <c r="K1" s="209"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E2" s="19">
        <f>Altalanos!$D$8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271</v>
      </c>
      <c r="N5" s="280"/>
      <c r="O5" s="196" t="s">
        <v>235</v>
      </c>
      <c r="P5" s="280"/>
      <c r="Q5" s="196" t="s">
        <v>169</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5" customHeight="1">
      <c r="A6" s="282"/>
      <c r="B6" s="284"/>
      <c r="C6" s="284"/>
      <c r="D6" s="284"/>
      <c r="E6" s="284"/>
      <c r="F6" s="41" t="str">
        <f>IF(Y3="","",CONCATENATE(AH1," / ",AG1," pont"))</f>
        <v/>
      </c>
      <c r="G6" s="285"/>
      <c r="H6" s="286"/>
      <c r="I6" s="285"/>
      <c r="J6" s="287"/>
      <c r="K6" s="284" t="str">
        <f>IF(Y3="","",CONCATENATE(AF1," pont"))</f>
        <v/>
      </c>
      <c r="L6" s="287"/>
      <c r="M6" s="284" t="str">
        <f>IF(Y3="","",CONCATENATE(AE1," pont"))</f>
        <v/>
      </c>
      <c r="N6" s="287"/>
      <c r="O6" s="284" t="str">
        <f>IF(Y3="","",CONCATENATE(AD1," pont"))</f>
        <v/>
      </c>
      <c r="P6" s="287"/>
      <c r="Q6" s="284" t="str">
        <f>IF(Y3="","",CONCATENATE(AC1," pont"))</f>
        <v/>
      </c>
      <c r="R6" s="350"/>
      <c r="Y6" s="289"/>
      <c r="Z6" s="289"/>
      <c r="AA6" s="289" t="s">
        <v>121</v>
      </c>
      <c r="AB6" s="290">
        <v>150</v>
      </c>
      <c r="AC6" s="290">
        <v>120</v>
      </c>
      <c r="AD6" s="290">
        <v>90</v>
      </c>
      <c r="AE6" s="290">
        <v>60</v>
      </c>
      <c r="AF6" s="290">
        <v>40</v>
      </c>
      <c r="AG6" s="290">
        <v>25</v>
      </c>
      <c r="AH6" s="290">
        <v>10</v>
      </c>
      <c r="AI6" s="291"/>
      <c r="AJ6" s="291"/>
      <c r="AK6" s="291"/>
    </row>
    <row r="7" spans="1:37" s="5" customFormat="1" ht="10.5" customHeight="1">
      <c r="A7" s="292">
        <v>1</v>
      </c>
      <c r="B7" s="47" t="str">
        <f>IF($E7="","",VLOOKUP($E7,'1MD ELO (4)'!$A$7:$O$48,14))</f>
        <v/>
      </c>
      <c r="C7" s="47" t="str">
        <f>IF($E7="","",VLOOKUP($E7,'1MD ELO (4)'!$A$7:$O$48,15))</f>
        <v/>
      </c>
      <c r="D7" s="293" t="str">
        <f>IF($E7="","",VLOOKUP($E7,'1MD ELO (4)'!$A$7:$O$48,5))</f>
        <v/>
      </c>
      <c r="E7" s="48"/>
      <c r="F7" s="50" t="str">
        <f>UPPER(IF($E7="","",VLOOKUP($E7,'1MD ELO (4)'!$A$7:$O$48,2)))</f>
        <v/>
      </c>
      <c r="G7" s="50" t="str">
        <f>IF($E7="","",VLOOKUP($E7,'1MD ELO (4)'!$A$7:$O$48,3))</f>
        <v/>
      </c>
      <c r="H7" s="50"/>
      <c r="I7" s="50" t="str">
        <f>IF($E7="","",VLOOKUP($E7,'1MD ELO (4)'!$A$7:$O$48,4))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9.6" customHeight="1">
      <c r="A9" s="302">
        <v>2</v>
      </c>
      <c r="B9" s="47" t="str">
        <f>IF($E9="","",VLOOKUP($E9,'1MD ELO (4)'!$A$7:$O$48,14))</f>
        <v/>
      </c>
      <c r="C9" s="47" t="str">
        <f>IF($E9="","",VLOOKUP($E9,'1MD ELO (4)'!$A$7:$O$48,15))</f>
        <v/>
      </c>
      <c r="D9" s="293" t="str">
        <f>IF($E9="","",VLOOKUP($E9,'1MD ELO (4)'!$A$7:$O$48,5))</f>
        <v/>
      </c>
      <c r="E9" s="48"/>
      <c r="F9" s="77" t="str">
        <f>UPPER(IF($E9="","",VLOOKUP($E9,'1MD ELO (4)'!$A$7:$O$48,2)))</f>
        <v/>
      </c>
      <c r="G9" s="77" t="str">
        <f>IF($E9="","",VLOOKUP($E9,'1MD ELO (4)'!$A$7:$O$48,3))</f>
        <v/>
      </c>
      <c r="H9" s="77"/>
      <c r="I9" s="77" t="str">
        <f>IF($E9="","",VLOOKUP($E9,'1MD ELO (4)'!$A$7:$O$48,4))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v>3</v>
      </c>
      <c r="B11" s="47" t="str">
        <f>IF($E11="","",VLOOKUP($E11,'1MD ELO (4)'!$A$7:$O$48,14))</f>
        <v/>
      </c>
      <c r="C11" s="47" t="str">
        <f>IF($E11="","",VLOOKUP($E11,'1MD ELO (4)'!$A$7:$O$48,15))</f>
        <v/>
      </c>
      <c r="D11" s="293" t="str">
        <f>IF($E11="","",VLOOKUP($E11,'1MD ELO (4)'!$A$7:$O$48,5))</f>
        <v/>
      </c>
      <c r="E11" s="48"/>
      <c r="F11" s="77" t="str">
        <f>UPPER(IF($E11="","",VLOOKUP($E11,'1MD ELO (4)'!$A$7:$O$48,2)))</f>
        <v/>
      </c>
      <c r="G11" s="77" t="str">
        <f>IF($E11="","",VLOOKUP($E11,'1MD ELO (4)'!$A$7:$O$48,3))</f>
        <v/>
      </c>
      <c r="H11" s="77"/>
      <c r="I11" s="77" t="str">
        <f>IF($E11="","",VLOOKUP($E11,'1MD ELO (4)'!$A$7:$O$48,4))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c r="B12" s="59"/>
      <c r="C12" s="59"/>
      <c r="D12" s="70"/>
      <c r="E12" s="84"/>
      <c r="F12" s="353"/>
      <c r="G12" s="353"/>
      <c r="H12" s="354"/>
      <c r="I12" s="72"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302">
        <v>4</v>
      </c>
      <c r="B13" s="47" t="str">
        <f>IF($E13="","",VLOOKUP($E13,'1MD ELO (4)'!$A$7:$O$48,14))</f>
        <v/>
      </c>
      <c r="C13" s="47" t="str">
        <f>IF($E13="","",VLOOKUP($E13,'1MD ELO (4)'!$A$7:$O$48,15))</f>
        <v/>
      </c>
      <c r="D13" s="293" t="str">
        <f>IF($E13="","",VLOOKUP($E13,'1MD ELO (4)'!$A$7:$O$48,5))</f>
        <v/>
      </c>
      <c r="E13" s="48"/>
      <c r="F13" s="77" t="str">
        <f>UPPER(IF($E13="","",VLOOKUP($E13,'1MD ELO (4)'!$A$7:$O$48,2)))</f>
        <v/>
      </c>
      <c r="G13" s="77" t="str">
        <f>IF($E13="","",VLOOKUP($E13,'1MD ELO (4)'!$A$7:$O$48,3))</f>
        <v/>
      </c>
      <c r="H13" s="77"/>
      <c r="I13" s="77" t="str">
        <f>IF($E13="","",VLOOKUP($E13,'1MD ELO (4)'!$A$7:$O$48,4))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2"/>
      <c r="B14" s="59"/>
      <c r="C14" s="59"/>
      <c r="D14" s="70"/>
      <c r="E14" s="84"/>
      <c r="F14" s="353"/>
      <c r="G14" s="353"/>
      <c r="H14" s="354"/>
      <c r="I14" s="353"/>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302">
        <v>5</v>
      </c>
      <c r="B15" s="47" t="str">
        <f>IF($E15="","",VLOOKUP($E15,'1MD ELO (4)'!$A$7:$O$48,14))</f>
        <v/>
      </c>
      <c r="C15" s="47" t="str">
        <f>IF($E15="","",VLOOKUP($E15,'1MD ELO (4)'!$A$7:$O$48,15))</f>
        <v/>
      </c>
      <c r="D15" s="293" t="str">
        <f>IF($E15="","",VLOOKUP($E15,'1MD ELO (4)'!$A$7:$O$48,5))</f>
        <v/>
      </c>
      <c r="E15" s="48"/>
      <c r="F15" s="77" t="str">
        <f>UPPER(IF($E15="","",VLOOKUP($E15,'1MD ELO (4)'!$A$7:$O$48,2)))</f>
        <v/>
      </c>
      <c r="G15" s="77" t="str">
        <f>IF($E15="","",VLOOKUP($E15,'1MD ELO (4)'!$A$7:$O$48,3))</f>
        <v/>
      </c>
      <c r="H15" s="77"/>
      <c r="I15" s="77" t="str">
        <f>IF($E15="","",VLOOKUP($E15,'1MD ELO (4)'!$A$7:$O$48,4))</f>
        <v/>
      </c>
      <c r="J15" s="361"/>
      <c r="K15" s="300"/>
      <c r="L15" s="300"/>
      <c r="M15" s="300"/>
      <c r="N15" s="304"/>
      <c r="O15" s="300"/>
      <c r="P15" s="315"/>
      <c r="Q15" s="352"/>
      <c r="R15" s="62"/>
      <c r="S15" s="56"/>
      <c r="U15" s="63" t="e">
        <f>#REF!</f>
        <v>#REF!</v>
      </c>
      <c r="Y15" s="275"/>
      <c r="Z15" s="275"/>
      <c r="AA15" s="275"/>
      <c r="AB15" s="275"/>
      <c r="AC15" s="275"/>
      <c r="AD15" s="275"/>
      <c r="AE15" s="275"/>
      <c r="AF15" s="275"/>
      <c r="AG15" s="275"/>
      <c r="AH15" s="275"/>
      <c r="AI15"/>
      <c r="AJ15"/>
      <c r="AK15"/>
    </row>
    <row r="16" spans="1:37" s="5" customFormat="1" ht="9.6" customHeight="1">
      <c r="A16" s="302"/>
      <c r="B16" s="59"/>
      <c r="C16" s="59"/>
      <c r="D16" s="70"/>
      <c r="E16" s="84"/>
      <c r="F16" s="353"/>
      <c r="G16" s="353"/>
      <c r="H16" s="354"/>
      <c r="I16" s="72" t="s">
        <v>173</v>
      </c>
      <c r="J16" s="301"/>
      <c r="K16" s="295" t="str">
        <f>UPPER(IF(OR(J16="a",J16="as"),F15,IF(OR(J16="b",J16="bs"),F17,)))</f>
        <v/>
      </c>
      <c r="L16" s="295"/>
      <c r="M16" s="300"/>
      <c r="N16" s="304"/>
      <c r="O16" s="352"/>
      <c r="P16" s="315"/>
      <c r="Q16" s="352"/>
      <c r="R16" s="62"/>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v>6</v>
      </c>
      <c r="B17" s="47" t="str">
        <f>IF($E17="","",VLOOKUP($E17,'1MD ELO (4)'!$A$7:$O$48,14))</f>
        <v/>
      </c>
      <c r="C17" s="47" t="str">
        <f>IF($E17="","",VLOOKUP($E17,'1MD ELO (4)'!$A$7:$O$48,15))</f>
        <v/>
      </c>
      <c r="D17" s="293" t="str">
        <f>IF($E17="","",VLOOKUP($E17,'1MD ELO (4)'!$A$7:$O$48,5))</f>
        <v/>
      </c>
      <c r="E17" s="48"/>
      <c r="F17" s="77" t="str">
        <f>UPPER(IF($E17="","",VLOOKUP($E17,'1MD ELO (4)'!$A$7:$O$48,2)))</f>
        <v/>
      </c>
      <c r="G17" s="77" t="str">
        <f>IF($E17="","",VLOOKUP($E17,'1MD ELO (4)'!$A$7:$O$48,3))</f>
        <v/>
      </c>
      <c r="H17" s="77"/>
      <c r="I17" s="77" t="str">
        <f>IF($E17="","",VLOOKUP($E17,'1MD ELO (4)'!$A$7:$O$48,4))</f>
        <v/>
      </c>
      <c r="J17" s="355"/>
      <c r="K17" s="300"/>
      <c r="L17" s="356"/>
      <c r="M17" s="300"/>
      <c r="N17" s="304"/>
      <c r="O17" s="352"/>
      <c r="P17" s="315"/>
      <c r="Q17" s="352"/>
      <c r="R17" s="62"/>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c r="B18" s="59"/>
      <c r="C18" s="59"/>
      <c r="D18" s="70"/>
      <c r="E18" s="84"/>
      <c r="F18" s="353"/>
      <c r="G18" s="353"/>
      <c r="H18" s="354"/>
      <c r="I18" s="353"/>
      <c r="J18" s="357"/>
      <c r="K18" s="87" t="s">
        <v>173</v>
      </c>
      <c r="L18" s="73"/>
      <c r="M18" s="295" t="str">
        <f>UPPER(IF(OR(L18="a",L18="as"),K16,IF(OR(L18="b",L18="bs"),K20,)))</f>
        <v/>
      </c>
      <c r="N18" s="308"/>
      <c r="O18" s="352"/>
      <c r="P18" s="315"/>
      <c r="Q18" s="352"/>
      <c r="R18" s="62"/>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v>7</v>
      </c>
      <c r="B19" s="47" t="str">
        <f>IF($E19="","",VLOOKUP($E19,'1MD ELO (4)'!$A$7:$O$48,14))</f>
        <v/>
      </c>
      <c r="C19" s="47" t="str">
        <f>IF($E19="","",VLOOKUP($E19,'1MD ELO (4)'!$A$7:$O$48,15))</f>
        <v/>
      </c>
      <c r="D19" s="293" t="str">
        <f>IF($E19="","",VLOOKUP($E19,'1MD ELO (4)'!$A$7:$O$48,5))</f>
        <v/>
      </c>
      <c r="E19" s="48"/>
      <c r="F19" s="77" t="str">
        <f>UPPER(IF($E19="","",VLOOKUP($E19,'1MD ELO (4)'!$A$7:$O$48,2)))</f>
        <v/>
      </c>
      <c r="G19" s="77" t="str">
        <f>IF($E19="","",VLOOKUP($E19,'1MD ELO (4)'!$A$7:$O$48,3))</f>
        <v/>
      </c>
      <c r="H19" s="77"/>
      <c r="I19" s="77" t="str">
        <f>IF($E19="","",VLOOKUP($E19,'1MD ELO (4)'!$A$7:$O$48,4))</f>
        <v/>
      </c>
      <c r="J19" s="351"/>
      <c r="K19" s="300"/>
      <c r="L19" s="358"/>
      <c r="M19" s="300"/>
      <c r="N19" s="297"/>
      <c r="O19" s="352"/>
      <c r="P19" s="315"/>
      <c r="Q19" s="352"/>
      <c r="R19" s="62"/>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c r="B20" s="59"/>
      <c r="C20" s="59"/>
      <c r="D20" s="70"/>
      <c r="E20" s="64"/>
      <c r="F20" s="353"/>
      <c r="G20" s="353"/>
      <c r="H20" s="354"/>
      <c r="I20" s="87" t="s">
        <v>173</v>
      </c>
      <c r="J20" s="301"/>
      <c r="K20" s="295" t="str">
        <f>UPPER(IF(OR(J20="a",J20="as"),F19,IF(OR(J20="b",J20="bs"),F21,)))</f>
        <v/>
      </c>
      <c r="L20" s="359"/>
      <c r="M20" s="300"/>
      <c r="N20" s="297"/>
      <c r="O20" s="352"/>
      <c r="P20" s="315"/>
      <c r="Q20" s="352"/>
      <c r="R20" s="62"/>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2">
        <v>8</v>
      </c>
      <c r="B21" s="47" t="str">
        <f>IF($E21="","",VLOOKUP($E21,'1MD ELO (4)'!$A$7:$O$48,14))</f>
        <v/>
      </c>
      <c r="C21" s="47" t="str">
        <f>IF($E21="","",VLOOKUP($E21,'1MD ELO (4)'!$A$7:$O$48,15))</f>
        <v/>
      </c>
      <c r="D21" s="293" t="str">
        <f>IF($E21="","",VLOOKUP($E21,'1MD ELO (4)'!$A$7:$O$48,5))</f>
        <v/>
      </c>
      <c r="E21" s="48"/>
      <c r="F21" s="50" t="str">
        <f>UPPER(IF($E21="","",VLOOKUP($E21,'1MD ELO (4)'!$A$7:$O$48,2)))</f>
        <v/>
      </c>
      <c r="G21" s="50" t="str">
        <f>IF($E21="","",VLOOKUP($E21,'1MD ELO (4)'!$A$7:$O$48,3))</f>
        <v/>
      </c>
      <c r="H21" s="50"/>
      <c r="I21" s="50" t="str">
        <f>IF($E21="","",VLOOKUP($E21,'1MD ELO (4)'!$A$7:$O$48,4))</f>
        <v/>
      </c>
      <c r="J21" s="360"/>
      <c r="K21" s="300"/>
      <c r="L21" s="300"/>
      <c r="M21" s="300"/>
      <c r="N21" s="297"/>
      <c r="O21" s="352"/>
      <c r="P21" s="315"/>
      <c r="Q21" s="352"/>
      <c r="R21" s="62"/>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2"/>
      <c r="B22" s="59"/>
      <c r="C22" s="59"/>
      <c r="D22" s="70"/>
      <c r="E22" s="64"/>
      <c r="F22" s="362"/>
      <c r="G22" s="362"/>
      <c r="H22" s="363"/>
      <c r="I22" s="362"/>
      <c r="J22" s="357"/>
      <c r="K22" s="300"/>
      <c r="L22" s="300"/>
      <c r="M22" s="300"/>
      <c r="N22" s="297"/>
      <c r="O22" s="87" t="s">
        <v>173</v>
      </c>
      <c r="P22" s="73"/>
      <c r="Q22" s="295" t="str">
        <f>UPPER(IF(OR(P22="a",P22="as"),O14,IF(OR(P22="b",P22="bs"),O30,)))</f>
        <v/>
      </c>
      <c r="R22" s="364"/>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v>9</v>
      </c>
      <c r="B23" s="47" t="str">
        <f>IF($E23="","",VLOOKUP($E23,'1MD ELO (4)'!$A$7:$O$48,14))</f>
        <v/>
      </c>
      <c r="C23" s="47" t="str">
        <f>IF($E23="","",VLOOKUP($E23,'1MD ELO (4)'!$A$7:$O$48,15))</f>
        <v/>
      </c>
      <c r="D23" s="293" t="str">
        <f>IF($E23="","",VLOOKUP($E23,'1MD ELO (4)'!$A$7:$O$48,5))</f>
        <v/>
      </c>
      <c r="E23" s="48"/>
      <c r="F23" s="50" t="str">
        <f>UPPER(IF($E23="","",VLOOKUP($E23,'1MD ELO (4)'!$A$7:$O$48,2)))</f>
        <v/>
      </c>
      <c r="G23" s="50" t="str">
        <f>IF($E23="","",VLOOKUP($E23,'1MD ELO (4)'!$A$7:$O$48,3))</f>
        <v/>
      </c>
      <c r="H23" s="50"/>
      <c r="I23" s="50" t="str">
        <f>IF($E23="","",VLOOKUP($E23,'1MD ELO (4)'!$A$7:$O$48,4))</f>
        <v/>
      </c>
      <c r="J23" s="351"/>
      <c r="K23" s="300"/>
      <c r="L23" s="300"/>
      <c r="M23" s="300"/>
      <c r="N23" s="297"/>
      <c r="O23" s="352"/>
      <c r="P23" s="315"/>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302"/>
      <c r="B24" s="59"/>
      <c r="C24" s="59"/>
      <c r="D24" s="70"/>
      <c r="E24" s="64"/>
      <c r="F24" s="353"/>
      <c r="G24" s="353"/>
      <c r="H24" s="354"/>
      <c r="I24" s="87" t="s">
        <v>173</v>
      </c>
      <c r="J24" s="301"/>
      <c r="K24" s="295" t="str">
        <f>UPPER(IF(OR(J24="a",J24="as"),F23,IF(OR(J24="b",J24="bs"),F25,)))</f>
        <v/>
      </c>
      <c r="L24" s="295"/>
      <c r="M24" s="300"/>
      <c r="N24" s="297"/>
      <c r="O24" s="352"/>
      <c r="P24" s="315"/>
      <c r="Q24" s="352"/>
      <c r="R24" s="315"/>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v>10</v>
      </c>
      <c r="B25" s="47" t="str">
        <f>IF($E25="","",VLOOKUP($E25,'1MD ELO (4)'!$A$7:$O$48,14))</f>
        <v/>
      </c>
      <c r="C25" s="47" t="str">
        <f>IF($E25="","",VLOOKUP($E25,'1MD ELO (4)'!$A$7:$O$48,15))</f>
        <v/>
      </c>
      <c r="D25" s="293" t="str">
        <f>IF($E25="","",VLOOKUP($E25,'1MD ELO (4)'!$A$7:$O$48,5))</f>
        <v/>
      </c>
      <c r="E25" s="48"/>
      <c r="F25" s="77" t="str">
        <f>UPPER(IF($E25="","",VLOOKUP($E25,'1MD ELO (4)'!$A$7:$O$48,2)))</f>
        <v/>
      </c>
      <c r="G25" s="77" t="str">
        <f>IF($E25="","",VLOOKUP($E25,'1MD ELO (4)'!$A$7:$O$48,3))</f>
        <v/>
      </c>
      <c r="H25" s="77"/>
      <c r="I25" s="77" t="str">
        <f>IF($E25="","",VLOOKUP($E25,'1MD ELO (4)'!$A$7:$O$48,4))</f>
        <v/>
      </c>
      <c r="J25" s="355"/>
      <c r="K25" s="300"/>
      <c r="L25" s="356"/>
      <c r="M25" s="300"/>
      <c r="N25" s="297"/>
      <c r="O25" s="352"/>
      <c r="P25" s="315"/>
      <c r="Q25" s="352"/>
      <c r="R25" s="315"/>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c r="B26" s="59"/>
      <c r="C26" s="59"/>
      <c r="D26" s="70"/>
      <c r="E26" s="84"/>
      <c r="F26" s="353"/>
      <c r="G26" s="353"/>
      <c r="H26" s="354"/>
      <c r="I26" s="353"/>
      <c r="J26" s="357"/>
      <c r="K26" s="87" t="s">
        <v>173</v>
      </c>
      <c r="L26" s="73"/>
      <c r="M26" s="295" t="str">
        <f>UPPER(IF(OR(L26="a",L26="as"),K24,IF(OR(L26="b",L26="bs"),K28,)))</f>
        <v/>
      </c>
      <c r="N26" s="296"/>
      <c r="O26" s="352"/>
      <c r="P26" s="315"/>
      <c r="Q26" s="352"/>
      <c r="R26" s="315"/>
      <c r="S26" s="56"/>
      <c r="Y26"/>
      <c r="Z26"/>
      <c r="AA26"/>
      <c r="AB26"/>
      <c r="AC26"/>
      <c r="AD26"/>
      <c r="AE26"/>
      <c r="AF26"/>
      <c r="AG26"/>
      <c r="AH26"/>
      <c r="AI26"/>
      <c r="AJ26"/>
      <c r="AK26"/>
    </row>
    <row r="27" spans="1:37" s="5" customFormat="1" ht="9.6" customHeight="1">
      <c r="A27" s="302">
        <v>11</v>
      </c>
      <c r="B27" s="47" t="str">
        <f>IF($E27="","",VLOOKUP($E27,'1MD ELO (4)'!$A$7:$O$48,14))</f>
        <v/>
      </c>
      <c r="C27" s="47" t="str">
        <f>IF($E27="","",VLOOKUP($E27,'1MD ELO (4)'!$A$7:$O$48,15))</f>
        <v/>
      </c>
      <c r="D27" s="293" t="str">
        <f>IF($E27="","",VLOOKUP($E27,'1MD ELO (4)'!$A$7:$O$48,5))</f>
        <v/>
      </c>
      <c r="E27" s="48"/>
      <c r="F27" s="77" t="str">
        <f>UPPER(IF($E27="","",VLOOKUP($E27,'1MD ELO (4)'!$A$7:$O$48,2)))</f>
        <v/>
      </c>
      <c r="G27" s="77" t="str">
        <f>IF($E27="","",VLOOKUP($E27,'1MD ELO (4)'!$A$7:$O$48,3))</f>
        <v/>
      </c>
      <c r="H27" s="77"/>
      <c r="I27" s="77" t="str">
        <f>IF($E27="","",VLOOKUP($E27,'1MD ELO (4)'!$A$7:$O$48,4))</f>
        <v/>
      </c>
      <c r="J27" s="351"/>
      <c r="K27" s="300"/>
      <c r="L27" s="358"/>
      <c r="M27" s="300"/>
      <c r="N27" s="304"/>
      <c r="O27" s="352"/>
      <c r="P27" s="315"/>
      <c r="Q27" s="352"/>
      <c r="R27" s="315"/>
      <c r="S27" s="56"/>
      <c r="Y27"/>
      <c r="Z27"/>
      <c r="AA27"/>
      <c r="AB27"/>
      <c r="AC27"/>
      <c r="AD27"/>
      <c r="AE27"/>
      <c r="AF27"/>
      <c r="AG27"/>
      <c r="AH27"/>
      <c r="AI27"/>
      <c r="AJ27"/>
      <c r="AK27"/>
    </row>
    <row r="28" spans="1:37" s="5" customFormat="1" ht="9.6" customHeight="1">
      <c r="A28" s="309"/>
      <c r="B28" s="59"/>
      <c r="C28" s="59"/>
      <c r="D28" s="70"/>
      <c r="E28" s="84"/>
      <c r="F28" s="353"/>
      <c r="G28" s="353"/>
      <c r="H28" s="354"/>
      <c r="I28" s="72" t="s">
        <v>173</v>
      </c>
      <c r="J28" s="301"/>
      <c r="K28" s="295" t="str">
        <f>UPPER(IF(OR(J28="a",J28="as"),F27,IF(OR(J28="b",J28="bs"),F29,)))</f>
        <v/>
      </c>
      <c r="L28" s="359"/>
      <c r="M28" s="300"/>
      <c r="N28" s="304"/>
      <c r="O28" s="352"/>
      <c r="P28" s="315"/>
      <c r="Q28" s="352"/>
      <c r="R28" s="315"/>
      <c r="S28" s="56"/>
    </row>
    <row r="29" spans="1:37" s="5" customFormat="1" ht="9.6" customHeight="1">
      <c r="A29" s="302">
        <v>12</v>
      </c>
      <c r="B29" s="47" t="str">
        <f>IF($E29="","",VLOOKUP($E29,'1MD ELO (4)'!$A$7:$O$48,14))</f>
        <v/>
      </c>
      <c r="C29" s="47" t="str">
        <f>IF($E29="","",VLOOKUP($E29,'1MD ELO (4)'!$A$7:$O$48,15))</f>
        <v/>
      </c>
      <c r="D29" s="293" t="str">
        <f>IF($E29="","",VLOOKUP($E29,'1MD ELO (4)'!$A$7:$O$48,5))</f>
        <v/>
      </c>
      <c r="E29" s="48"/>
      <c r="F29" s="77" t="str">
        <f>UPPER(IF($E29="","",VLOOKUP($E29,'1MD ELO (4)'!$A$7:$O$48,2)))</f>
        <v/>
      </c>
      <c r="G29" s="77" t="str">
        <f>IF($E29="","",VLOOKUP($E29,'1MD ELO (4)'!$A$7:$O$48,3))</f>
        <v/>
      </c>
      <c r="H29" s="77"/>
      <c r="I29" s="77" t="str">
        <f>IF($E29="","",VLOOKUP($E29,'1MD ELO (4)'!$A$7:$O$48,4))</f>
        <v/>
      </c>
      <c r="J29" s="360"/>
      <c r="K29" s="300"/>
      <c r="L29" s="300"/>
      <c r="M29" s="300"/>
      <c r="N29" s="304"/>
      <c r="O29" s="352"/>
      <c r="P29" s="315"/>
      <c r="Q29" s="352"/>
      <c r="R29" s="315"/>
      <c r="S29" s="56"/>
    </row>
    <row r="30" spans="1:37" s="5" customFormat="1" ht="9.6" customHeight="1">
      <c r="A30" s="302"/>
      <c r="B30" s="59"/>
      <c r="C30" s="59"/>
      <c r="D30" s="70"/>
      <c r="E30" s="84"/>
      <c r="F30" s="353"/>
      <c r="G30" s="353"/>
      <c r="H30" s="354"/>
      <c r="I30" s="353"/>
      <c r="J30" s="357"/>
      <c r="K30" s="300"/>
      <c r="L30" s="300"/>
      <c r="M30" s="87" t="s">
        <v>173</v>
      </c>
      <c r="N30" s="73"/>
      <c r="O30" s="295" t="str">
        <f>UPPER(IF(OR(N30="a",N30="as"),M26,IF(OR(N30="b",N30="bs"),M34,)))</f>
        <v/>
      </c>
      <c r="P30" s="365"/>
      <c r="Q30" s="352"/>
      <c r="R30" s="315"/>
      <c r="S30" s="56"/>
    </row>
    <row r="31" spans="1:37" s="5" customFormat="1" ht="9.6" customHeight="1">
      <c r="A31" s="302">
        <v>13</v>
      </c>
      <c r="B31" s="47" t="str">
        <f>IF($E31="","",VLOOKUP($E31,'1MD ELO (4)'!$A$7:$O$48,14))</f>
        <v/>
      </c>
      <c r="C31" s="47" t="str">
        <f>IF($E31="","",VLOOKUP($E31,'1MD ELO (4)'!$A$7:$O$48,15))</f>
        <v/>
      </c>
      <c r="D31" s="293" t="str">
        <f>IF($E31="","",VLOOKUP($E31,'1MD ELO (4)'!$A$7:$O$48,5))</f>
        <v/>
      </c>
      <c r="E31" s="48"/>
      <c r="F31" s="77" t="str">
        <f>UPPER(IF($E31="","",VLOOKUP($E31,'1MD ELO (4)'!$A$7:$O$48,2)))</f>
        <v/>
      </c>
      <c r="G31" s="77" t="str">
        <f>IF($E31="","",VLOOKUP($E31,'1MD ELO (4)'!$A$7:$O$48,3))</f>
        <v/>
      </c>
      <c r="H31" s="77"/>
      <c r="I31" s="77" t="str">
        <f>IF($E31="","",VLOOKUP($E31,'1MD ELO (4)'!$A$7:$O$48,4))</f>
        <v/>
      </c>
      <c r="J31" s="361"/>
      <c r="K31" s="300"/>
      <c r="L31" s="300"/>
      <c r="M31" s="300"/>
      <c r="N31" s="304"/>
      <c r="O31" s="300"/>
      <c r="P31" s="62"/>
      <c r="Q31" s="352"/>
      <c r="R31" s="315"/>
      <c r="S31" s="56"/>
    </row>
    <row r="32" spans="1:37" s="5" customFormat="1" ht="9.6" customHeight="1">
      <c r="A32" s="302"/>
      <c r="B32" s="59"/>
      <c r="C32" s="59"/>
      <c r="D32" s="70"/>
      <c r="E32" s="84"/>
      <c r="F32" s="353"/>
      <c r="G32" s="353"/>
      <c r="H32" s="354"/>
      <c r="I32" s="72" t="s">
        <v>173</v>
      </c>
      <c r="J32" s="301"/>
      <c r="K32" s="295" t="str">
        <f>UPPER(IF(OR(J32="a",J32="as"),F31,IF(OR(J32="b",J32="bs"),F33,)))</f>
        <v/>
      </c>
      <c r="L32" s="295"/>
      <c r="M32" s="300"/>
      <c r="N32" s="304"/>
      <c r="O32" s="352"/>
      <c r="P32" s="62"/>
      <c r="Q32" s="352"/>
      <c r="R32" s="315"/>
      <c r="S32" s="56"/>
    </row>
    <row r="33" spans="1:19" s="5" customFormat="1" ht="9.6" customHeight="1">
      <c r="A33" s="302">
        <v>14</v>
      </c>
      <c r="B33" s="47" t="str">
        <f>IF($E33="","",VLOOKUP($E33,'1MD ELO (4)'!$A$7:$O$48,14))</f>
        <v/>
      </c>
      <c r="C33" s="47" t="str">
        <f>IF($E33="","",VLOOKUP($E33,'1MD ELO (4)'!$A$7:$O$48,15))</f>
        <v/>
      </c>
      <c r="D33" s="293" t="str">
        <f>IF($E33="","",VLOOKUP($E33,'1MD ELO (4)'!$A$7:$O$48,5))</f>
        <v/>
      </c>
      <c r="E33" s="48"/>
      <c r="F33" s="77" t="str">
        <f>UPPER(IF($E33="","",VLOOKUP($E33,'1MD ELO (4)'!$A$7:$O$48,2)))</f>
        <v/>
      </c>
      <c r="G33" s="77" t="str">
        <f>IF($E33="","",VLOOKUP($E33,'1MD ELO (4)'!$A$7:$O$48,3))</f>
        <v/>
      </c>
      <c r="H33" s="77"/>
      <c r="I33" s="77" t="str">
        <f>IF($E33="","",VLOOKUP($E33,'1MD ELO (4)'!$A$7:$O$48,4))</f>
        <v/>
      </c>
      <c r="J33" s="355"/>
      <c r="K33" s="300"/>
      <c r="L33" s="356"/>
      <c r="M33" s="300"/>
      <c r="N33" s="304"/>
      <c r="O33" s="352"/>
      <c r="P33" s="62"/>
      <c r="Q33" s="352"/>
      <c r="R33" s="315"/>
      <c r="S33" s="56"/>
    </row>
    <row r="34" spans="1:19" s="5" customFormat="1" ht="9.6" customHeight="1">
      <c r="A34" s="302"/>
      <c r="B34" s="59"/>
      <c r="C34" s="59"/>
      <c r="D34" s="70"/>
      <c r="E34" s="84"/>
      <c r="F34" s="353"/>
      <c r="G34" s="353"/>
      <c r="H34" s="354"/>
      <c r="I34" s="353"/>
      <c r="J34" s="357"/>
      <c r="K34" s="87" t="s">
        <v>173</v>
      </c>
      <c r="L34" s="73"/>
      <c r="M34" s="295" t="str">
        <f>UPPER(IF(OR(L34="a",L34="as"),K32,IF(OR(L34="b",L34="bs"),K36,)))</f>
        <v/>
      </c>
      <c r="N34" s="308"/>
      <c r="O34" s="352"/>
      <c r="P34" s="62"/>
      <c r="Q34" s="352"/>
      <c r="R34" s="315"/>
      <c r="S34" s="56"/>
    </row>
    <row r="35" spans="1:19" s="5" customFormat="1" ht="9.6" customHeight="1">
      <c r="A35" s="302">
        <v>15</v>
      </c>
      <c r="B35" s="47" t="str">
        <f>IF($E35="","",VLOOKUP($E35,'1MD ELO (4)'!$A$7:$O$48,14))</f>
        <v/>
      </c>
      <c r="C35" s="47" t="str">
        <f>IF($E35="","",VLOOKUP($E35,'1MD ELO (4)'!$A$7:$O$48,15))</f>
        <v/>
      </c>
      <c r="D35" s="293" t="str">
        <f>IF($E35="","",VLOOKUP($E35,'1MD ELO (4)'!$A$7:$O$48,5))</f>
        <v/>
      </c>
      <c r="E35" s="48"/>
      <c r="F35" s="77" t="str">
        <f>UPPER(IF($E35="","",VLOOKUP($E35,'1MD ELO (4)'!$A$7:$O$48,2)))</f>
        <v/>
      </c>
      <c r="G35" s="77" t="str">
        <f>IF($E35="","",VLOOKUP($E35,'1MD ELO (4)'!$A$7:$O$48,3))</f>
        <v/>
      </c>
      <c r="H35" s="77"/>
      <c r="I35" s="77" t="str">
        <f>IF($E35="","",VLOOKUP($E35,'1MD ELO (4)'!$A$7:$O$48,4))</f>
        <v/>
      </c>
      <c r="J35" s="351"/>
      <c r="K35" s="300"/>
      <c r="L35" s="358"/>
      <c r="M35" s="300"/>
      <c r="N35" s="297"/>
      <c r="O35" s="352"/>
      <c r="P35" s="62"/>
      <c r="Q35" s="352"/>
      <c r="R35" s="315"/>
      <c r="S35" s="56"/>
    </row>
    <row r="36" spans="1:19" s="5" customFormat="1" ht="9.6" customHeight="1">
      <c r="A36" s="302"/>
      <c r="B36" s="59"/>
      <c r="C36" s="59"/>
      <c r="D36" s="70"/>
      <c r="E36" s="64"/>
      <c r="F36" s="353"/>
      <c r="G36" s="353"/>
      <c r="H36" s="354"/>
      <c r="I36" s="87" t="s">
        <v>173</v>
      </c>
      <c r="J36" s="301"/>
      <c r="K36" s="295" t="str">
        <f>UPPER(IF(OR(J36="a",J36="as"),F35,IF(OR(J36="b",J36="bs"),F37,)))</f>
        <v/>
      </c>
      <c r="L36" s="359"/>
      <c r="M36" s="300"/>
      <c r="N36" s="297"/>
      <c r="O36" s="352"/>
      <c r="P36" s="62"/>
      <c r="Q36" s="352"/>
      <c r="R36" s="315"/>
      <c r="S36" s="56"/>
    </row>
    <row r="37" spans="1:19" s="5" customFormat="1" ht="9.6" customHeight="1">
      <c r="A37" s="292">
        <v>16</v>
      </c>
      <c r="B37" s="47" t="str">
        <f>IF($E37="","",VLOOKUP($E37,'1MD ELO (4)'!$A$7:$O$48,14))</f>
        <v/>
      </c>
      <c r="C37" s="47" t="str">
        <f>IF($E37="","",VLOOKUP($E37,'1MD ELO (4)'!$A$7:$O$48,15))</f>
        <v/>
      </c>
      <c r="D37" s="293" t="str">
        <f>IF($E37="","",VLOOKUP($E37,'1MD ELO (4)'!$A$7:$O$48,5))</f>
        <v/>
      </c>
      <c r="E37" s="48"/>
      <c r="F37" s="50" t="str">
        <f>UPPER(IF($E37="","",VLOOKUP($E37,'1MD ELO (4)'!$A$7:$O$48,2)))</f>
        <v/>
      </c>
      <c r="G37" s="50" t="str">
        <f>IF($E37="","",VLOOKUP($E37,'1MD ELO (4)'!$A$7:$O$48,3))</f>
        <v/>
      </c>
      <c r="H37" s="50"/>
      <c r="I37" s="50" t="str">
        <f>IF($E37="","",VLOOKUP($E37,'1MD ELO (4)'!$A$7:$O$48,4))</f>
        <v/>
      </c>
      <c r="J37" s="360"/>
      <c r="K37" s="300"/>
      <c r="L37" s="300"/>
      <c r="M37" s="300"/>
      <c r="N37" s="297"/>
      <c r="O37" s="62"/>
      <c r="P37" s="62"/>
      <c r="Q37" s="352"/>
      <c r="R37" s="315"/>
      <c r="S37" s="56"/>
    </row>
    <row r="38" spans="1:19" s="5" customFormat="1" ht="9.6" customHeight="1">
      <c r="A38" s="302"/>
      <c r="B38" s="59"/>
      <c r="C38" s="59"/>
      <c r="D38" s="70"/>
      <c r="E38" s="64"/>
      <c r="F38" s="353"/>
      <c r="G38" s="353"/>
      <c r="H38" s="354"/>
      <c r="I38" s="353"/>
      <c r="J38" s="357"/>
      <c r="K38" s="300"/>
      <c r="L38" s="300"/>
      <c r="M38" s="300"/>
      <c r="N38" s="297"/>
      <c r="O38" s="366" t="s">
        <v>272</v>
      </c>
      <c r="P38" s="312"/>
      <c r="Q38" s="295" t="str">
        <f>UPPER(IF(OR(P39="a",P39="as"),Q22,IF(OR(P39="b",P39="bs"),Q54,)))</f>
        <v/>
      </c>
      <c r="R38" s="313"/>
      <c r="S38" s="56"/>
    </row>
    <row r="39" spans="1:19" s="5" customFormat="1" ht="9.6" customHeight="1">
      <c r="A39" s="292">
        <v>17</v>
      </c>
      <c r="B39" s="47" t="str">
        <f>IF($E39="","",VLOOKUP($E39,'1MD ELO (4)'!$A$7:$O$48,14))</f>
        <v/>
      </c>
      <c r="C39" s="47" t="str">
        <f>IF($E39="","",VLOOKUP($E39,'1MD ELO (4)'!$A$7:$O$48,15))</f>
        <v/>
      </c>
      <c r="D39" s="293" t="str">
        <f>IF($E39="","",VLOOKUP($E39,'1MD ELO (4)'!$A$7:$O$48,5))</f>
        <v/>
      </c>
      <c r="E39" s="48"/>
      <c r="F39" s="50" t="str">
        <f>UPPER(IF($E39="","",VLOOKUP($E39,'1MD ELO (4)'!$A$7:$O$48,2)))</f>
        <v/>
      </c>
      <c r="G39" s="50" t="str">
        <f>IF($E39="","",VLOOKUP($E39,'1MD ELO (4)'!$A$7:$O$48,3))</f>
        <v/>
      </c>
      <c r="H39" s="50"/>
      <c r="I39" s="50" t="str">
        <f>IF($E39="","",VLOOKUP($E39,'1MD ELO (4)'!$A$7:$O$48,4))</f>
        <v/>
      </c>
      <c r="J39" s="351"/>
      <c r="K39" s="300"/>
      <c r="L39" s="300"/>
      <c r="M39" s="300"/>
      <c r="N39" s="297"/>
      <c r="O39" s="87" t="s">
        <v>173</v>
      </c>
      <c r="P39" s="314"/>
      <c r="Q39" s="300"/>
      <c r="R39" s="315"/>
      <c r="S39" s="56"/>
    </row>
    <row r="40" spans="1:19" s="5" customFormat="1" ht="9.6" customHeight="1">
      <c r="A40" s="302"/>
      <c r="B40" s="59"/>
      <c r="C40" s="59"/>
      <c r="D40" s="70"/>
      <c r="E40" s="64"/>
      <c r="F40" s="353"/>
      <c r="G40" s="353"/>
      <c r="H40" s="354"/>
      <c r="I40" s="87" t="s">
        <v>173</v>
      </c>
      <c r="J40" s="301"/>
      <c r="K40" s="295" t="str">
        <f>UPPER(IF(OR(J40="a",J40="as"),F39,IF(OR(J40="b",J40="bs"),F41,)))</f>
        <v/>
      </c>
      <c r="L40" s="295"/>
      <c r="M40" s="300"/>
      <c r="N40" s="297"/>
      <c r="O40" s="352"/>
      <c r="P40" s="62"/>
      <c r="Q40" s="352"/>
      <c r="R40" s="315"/>
      <c r="S40" s="56"/>
    </row>
    <row r="41" spans="1:19" s="5" customFormat="1" ht="9.6" customHeight="1">
      <c r="A41" s="302">
        <v>18</v>
      </c>
      <c r="B41" s="47" t="str">
        <f>IF($E41="","",VLOOKUP($E41,'1MD ELO (4)'!$A$7:$O$48,14))</f>
        <v/>
      </c>
      <c r="C41" s="47" t="str">
        <f>IF($E41="","",VLOOKUP($E41,'1MD ELO (4)'!$A$7:$O$48,15))</f>
        <v/>
      </c>
      <c r="D41" s="293" t="str">
        <f>IF($E41="","",VLOOKUP($E41,'1MD ELO (4)'!$A$7:$O$48,5))</f>
        <v/>
      </c>
      <c r="E41" s="48"/>
      <c r="F41" s="77" t="str">
        <f>UPPER(IF($E41="","",VLOOKUP($E41,'1MD ELO (4)'!$A$7:$O$48,2)))</f>
        <v/>
      </c>
      <c r="G41" s="77" t="str">
        <f>IF($E41="","",VLOOKUP($E41,'1MD ELO (4)'!$A$7:$O$48,3))</f>
        <v/>
      </c>
      <c r="H41" s="77"/>
      <c r="I41" s="77" t="str">
        <f>IF($E41="","",VLOOKUP($E41,'1MD ELO (4)'!$A$7:$O$48,4))</f>
        <v/>
      </c>
      <c r="J41" s="355"/>
      <c r="K41" s="300"/>
      <c r="L41" s="356"/>
      <c r="M41" s="300"/>
      <c r="N41" s="297"/>
      <c r="O41" s="352"/>
      <c r="P41" s="62"/>
      <c r="Q41" s="717" t="str">
        <f>IF(Y3="","",CONCATENATE(AB1," pont"))</f>
        <v/>
      </c>
      <c r="R41" s="718"/>
      <c r="S41" s="56"/>
    </row>
    <row r="42" spans="1:19" s="5" customFormat="1" ht="9.6" customHeight="1">
      <c r="A42" s="302"/>
      <c r="B42" s="59"/>
      <c r="C42" s="59"/>
      <c r="D42" s="70"/>
      <c r="E42" s="84"/>
      <c r="F42" s="353"/>
      <c r="G42" s="353"/>
      <c r="H42" s="354"/>
      <c r="I42" s="353"/>
      <c r="J42" s="357"/>
      <c r="K42" s="87" t="s">
        <v>173</v>
      </c>
      <c r="L42" s="73"/>
      <c r="M42" s="295" t="str">
        <f>UPPER(IF(OR(L42="a",L42="as"),K40,IF(OR(L42="b",L42="bs"),K44,)))</f>
        <v/>
      </c>
      <c r="N42" s="296"/>
      <c r="O42" s="352"/>
      <c r="P42" s="62"/>
      <c r="Q42" s="352"/>
      <c r="R42" s="315"/>
      <c r="S42" s="56"/>
    </row>
    <row r="43" spans="1:19" s="5" customFormat="1" ht="9.6" customHeight="1">
      <c r="A43" s="302">
        <v>19</v>
      </c>
      <c r="B43" s="47" t="str">
        <f>IF($E43="","",VLOOKUP($E43,'1MD ELO (4)'!$A$7:$O$48,14))</f>
        <v/>
      </c>
      <c r="C43" s="47" t="str">
        <f>IF($E43="","",VLOOKUP($E43,'1MD ELO (4)'!$A$7:$O$48,15))</f>
        <v/>
      </c>
      <c r="D43" s="293" t="str">
        <f>IF($E43="","",VLOOKUP($E43,'1MD ELO (4)'!$A$7:$O$48,5))</f>
        <v/>
      </c>
      <c r="E43" s="48"/>
      <c r="F43" s="77" t="str">
        <f>UPPER(IF($E43="","",VLOOKUP($E43,'1MD ELO (4)'!$A$7:$O$48,2)))</f>
        <v/>
      </c>
      <c r="G43" s="77" t="str">
        <f>IF($E43="","",VLOOKUP($E43,'1MD ELO (4)'!$A$7:$O$48,3))</f>
        <v/>
      </c>
      <c r="H43" s="77"/>
      <c r="I43" s="77" t="str">
        <f>IF($E43="","",VLOOKUP($E43,'1MD ELO (4)'!$A$7:$O$48,4))</f>
        <v/>
      </c>
      <c r="J43" s="351"/>
      <c r="K43" s="300"/>
      <c r="L43" s="358"/>
      <c r="M43" s="300"/>
      <c r="N43" s="304"/>
      <c r="O43" s="352"/>
      <c r="P43" s="62"/>
      <c r="Q43" s="352"/>
      <c r="R43" s="315"/>
      <c r="S43" s="56"/>
    </row>
    <row r="44" spans="1:19" s="5" customFormat="1" ht="9.6" customHeight="1">
      <c r="A44" s="302"/>
      <c r="B44" s="59"/>
      <c r="C44" s="59"/>
      <c r="D44" s="70"/>
      <c r="E44" s="84"/>
      <c r="F44" s="353"/>
      <c r="G44" s="353"/>
      <c r="H44" s="354"/>
      <c r="I44" s="72" t="s">
        <v>173</v>
      </c>
      <c r="J44" s="301"/>
      <c r="K44" s="295" t="str">
        <f>UPPER(IF(OR(J44="a",J44="as"),F43,IF(OR(J44="b",J44="bs"),F45,)))</f>
        <v/>
      </c>
      <c r="L44" s="359"/>
      <c r="M44" s="300"/>
      <c r="N44" s="304"/>
      <c r="O44" s="352"/>
      <c r="P44" s="62"/>
      <c r="Q44" s="352"/>
      <c r="R44" s="315"/>
      <c r="S44" s="56"/>
    </row>
    <row r="45" spans="1:19" s="5" customFormat="1" ht="9.6" customHeight="1">
      <c r="A45" s="302">
        <v>20</v>
      </c>
      <c r="B45" s="47" t="str">
        <f>IF($E45="","",VLOOKUP($E45,'1MD ELO (4)'!$A$7:$O$48,14))</f>
        <v/>
      </c>
      <c r="C45" s="47" t="str">
        <f>IF($E45="","",VLOOKUP($E45,'1MD ELO (4)'!$A$7:$O$48,15))</f>
        <v/>
      </c>
      <c r="D45" s="293" t="str">
        <f>IF($E45="","",VLOOKUP($E45,'1MD ELO (4)'!$A$7:$O$48,5))</f>
        <v/>
      </c>
      <c r="E45" s="48"/>
      <c r="F45" s="77" t="str">
        <f>UPPER(IF($E45="","",VLOOKUP($E45,'1MD ELO (4)'!$A$7:$O$48,2)))</f>
        <v/>
      </c>
      <c r="G45" s="77" t="str">
        <f>IF($E45="","",VLOOKUP($E45,'1MD ELO (4)'!$A$7:$O$48,3))</f>
        <v/>
      </c>
      <c r="H45" s="77"/>
      <c r="I45" s="77" t="str">
        <f>IF($E45="","",VLOOKUP($E45,'1MD ELO (4)'!$A$7:$O$48,4))</f>
        <v/>
      </c>
      <c r="J45" s="360"/>
      <c r="K45" s="300"/>
      <c r="L45" s="300"/>
      <c r="M45" s="300"/>
      <c r="N45" s="304"/>
      <c r="O45" s="352"/>
      <c r="P45" s="62"/>
      <c r="Q45" s="352"/>
      <c r="R45" s="315"/>
      <c r="S45" s="56"/>
    </row>
    <row r="46" spans="1:19" s="5" customFormat="1" ht="9.6" customHeight="1">
      <c r="A46" s="302"/>
      <c r="B46" s="59"/>
      <c r="C46" s="59"/>
      <c r="D46" s="70"/>
      <c r="E46" s="84"/>
      <c r="F46" s="353"/>
      <c r="G46" s="353"/>
      <c r="H46" s="354"/>
      <c r="I46" s="353"/>
      <c r="J46" s="357"/>
      <c r="K46" s="300"/>
      <c r="L46" s="300"/>
      <c r="M46" s="87" t="s">
        <v>173</v>
      </c>
      <c r="N46" s="73"/>
      <c r="O46" s="295" t="str">
        <f>UPPER(IF(OR(N46="a",N46="as"),M42,IF(OR(N46="b",N46="bs"),M50,)))</f>
        <v/>
      </c>
      <c r="P46" s="364"/>
      <c r="Q46" s="352"/>
      <c r="R46" s="315"/>
      <c r="S46" s="56"/>
    </row>
    <row r="47" spans="1:19" s="5" customFormat="1" ht="9.6" customHeight="1">
      <c r="A47" s="302">
        <v>21</v>
      </c>
      <c r="B47" s="47" t="str">
        <f>IF($E47="","",VLOOKUP($E47,'1MD ELO (4)'!$A$7:$O$48,14))</f>
        <v/>
      </c>
      <c r="C47" s="47" t="str">
        <f>IF($E47="","",VLOOKUP($E47,'1MD ELO (4)'!$A$7:$O$48,15))</f>
        <v/>
      </c>
      <c r="D47" s="293" t="str">
        <f>IF($E47="","",VLOOKUP($E47,'1MD ELO (4)'!$A$7:$O$48,5))</f>
        <v/>
      </c>
      <c r="E47" s="48"/>
      <c r="F47" s="77" t="str">
        <f>UPPER(IF($E47="","",VLOOKUP($E47,'1MD ELO (4)'!$A$7:$O$48,2)))</f>
        <v/>
      </c>
      <c r="G47" s="77" t="str">
        <f>IF($E47="","",VLOOKUP($E47,'1MD ELO (4)'!$A$7:$O$48,3))</f>
        <v/>
      </c>
      <c r="H47" s="77"/>
      <c r="I47" s="77" t="str">
        <f>IF($E47="","",VLOOKUP($E47,'1MD ELO (4)'!$A$7:$O$48,4))</f>
        <v/>
      </c>
      <c r="J47" s="361"/>
      <c r="K47" s="300"/>
      <c r="L47" s="300"/>
      <c r="M47" s="300"/>
      <c r="N47" s="304"/>
      <c r="O47" s="300"/>
      <c r="P47" s="315"/>
      <c r="Q47" s="352"/>
      <c r="R47" s="315"/>
      <c r="S47" s="56"/>
    </row>
    <row r="48" spans="1:19" s="5" customFormat="1" ht="9.6" customHeight="1">
      <c r="A48" s="302"/>
      <c r="B48" s="59"/>
      <c r="C48" s="59"/>
      <c r="D48" s="70"/>
      <c r="E48" s="84"/>
      <c r="F48" s="353"/>
      <c r="G48" s="353"/>
      <c r="H48" s="354"/>
      <c r="I48" s="72" t="s">
        <v>173</v>
      </c>
      <c r="J48" s="301"/>
      <c r="K48" s="295" t="str">
        <f>UPPER(IF(OR(J48="a",J48="as"),F47,IF(OR(J48="b",J48="bs"),F49,)))</f>
        <v/>
      </c>
      <c r="L48" s="295"/>
      <c r="M48" s="300"/>
      <c r="N48" s="304"/>
      <c r="O48" s="352"/>
      <c r="P48" s="315"/>
      <c r="Q48" s="352"/>
      <c r="R48" s="315"/>
      <c r="S48" s="56"/>
    </row>
    <row r="49" spans="1:19" s="5" customFormat="1" ht="9.6" customHeight="1">
      <c r="A49" s="302">
        <v>22</v>
      </c>
      <c r="B49" s="47" t="str">
        <f>IF($E49="","",VLOOKUP($E49,'1MD ELO (4)'!$A$7:$O$48,14))</f>
        <v/>
      </c>
      <c r="C49" s="47" t="str">
        <f>IF($E49="","",VLOOKUP($E49,'1MD ELO (4)'!$A$7:$O$48,15))</f>
        <v/>
      </c>
      <c r="D49" s="293" t="str">
        <f>IF($E49="","",VLOOKUP($E49,'1MD ELO (4)'!$A$7:$O$48,5))</f>
        <v/>
      </c>
      <c r="E49" s="48"/>
      <c r="F49" s="77" t="str">
        <f>UPPER(IF($E49="","",VLOOKUP($E49,'1MD ELO (4)'!$A$7:$O$48,2)))</f>
        <v/>
      </c>
      <c r="G49" s="77" t="str">
        <f>IF($E49="","",VLOOKUP($E49,'1MD ELO (4)'!$A$7:$O$48,3))</f>
        <v/>
      </c>
      <c r="H49" s="77"/>
      <c r="I49" s="77" t="str">
        <f>IF($E49="","",VLOOKUP($E49,'1MD ELO (4)'!$A$7:$O$48,4))</f>
        <v/>
      </c>
      <c r="J49" s="355"/>
      <c r="K49" s="300"/>
      <c r="L49" s="356"/>
      <c r="M49" s="300"/>
      <c r="N49" s="304"/>
      <c r="O49" s="352"/>
      <c r="P49" s="315"/>
      <c r="Q49" s="352"/>
      <c r="R49" s="315"/>
      <c r="S49" s="56"/>
    </row>
    <row r="50" spans="1:19" s="5" customFormat="1" ht="9.6" customHeight="1">
      <c r="A50" s="302"/>
      <c r="B50" s="59"/>
      <c r="C50" s="59"/>
      <c r="D50" s="70"/>
      <c r="E50" s="84"/>
      <c r="F50" s="353"/>
      <c r="G50" s="353"/>
      <c r="H50" s="354"/>
      <c r="I50" s="353"/>
      <c r="J50" s="357"/>
      <c r="K50" s="87" t="s">
        <v>173</v>
      </c>
      <c r="L50" s="73"/>
      <c r="M50" s="295" t="str">
        <f>UPPER(IF(OR(L50="a",L50="as"),K48,IF(OR(L50="b",L50="bs"),K52,)))</f>
        <v/>
      </c>
      <c r="N50" s="308"/>
      <c r="O50" s="352"/>
      <c r="P50" s="315"/>
      <c r="Q50" s="352"/>
      <c r="R50" s="315"/>
      <c r="S50" s="56"/>
    </row>
    <row r="51" spans="1:19" s="5" customFormat="1" ht="9.6" customHeight="1">
      <c r="A51" s="302">
        <v>23</v>
      </c>
      <c r="B51" s="47" t="str">
        <f>IF($E51="","",VLOOKUP($E51,'1MD ELO (4)'!$A$7:$O$48,14))</f>
        <v/>
      </c>
      <c r="C51" s="47" t="str">
        <f>IF($E51="","",VLOOKUP($E51,'1MD ELO (4)'!$A$7:$O$48,15))</f>
        <v/>
      </c>
      <c r="D51" s="293" t="str">
        <f>IF($E51="","",VLOOKUP($E51,'1MD ELO (4)'!$A$7:$O$48,5))</f>
        <v/>
      </c>
      <c r="E51" s="48"/>
      <c r="F51" s="77" t="str">
        <f>UPPER(IF($E51="","",VLOOKUP($E51,'1MD ELO (4)'!$A$7:$O$48,2)))</f>
        <v/>
      </c>
      <c r="G51" s="77" t="str">
        <f>IF($E51="","",VLOOKUP($E51,'1MD ELO (4)'!$A$7:$O$48,3))</f>
        <v/>
      </c>
      <c r="H51" s="77"/>
      <c r="I51" s="77" t="str">
        <f>IF($E51="","",VLOOKUP($E51,'1MD ELO (4)'!$A$7:$O$48,4))</f>
        <v/>
      </c>
      <c r="J51" s="351"/>
      <c r="K51" s="300"/>
      <c r="L51" s="358"/>
      <c r="M51" s="300"/>
      <c r="N51" s="297"/>
      <c r="O51" s="352"/>
      <c r="P51" s="315"/>
      <c r="Q51" s="352"/>
      <c r="R51" s="315"/>
      <c r="S51" s="56"/>
    </row>
    <row r="52" spans="1:19" s="5" customFormat="1" ht="9.6" customHeight="1">
      <c r="A52" s="302"/>
      <c r="B52" s="59"/>
      <c r="C52" s="59"/>
      <c r="D52" s="70"/>
      <c r="E52" s="64"/>
      <c r="F52" s="353"/>
      <c r="G52" s="353"/>
      <c r="H52" s="354"/>
      <c r="I52" s="87" t="s">
        <v>173</v>
      </c>
      <c r="J52" s="301"/>
      <c r="K52" s="295" t="str">
        <f>UPPER(IF(OR(J52="a",J52="as"),F51,IF(OR(J52="b",J52="bs"),F53,)))</f>
        <v/>
      </c>
      <c r="L52" s="359"/>
      <c r="M52" s="300"/>
      <c r="N52" s="297"/>
      <c r="O52" s="352"/>
      <c r="P52" s="315"/>
      <c r="Q52" s="352"/>
      <c r="R52" s="315"/>
      <c r="S52" s="56"/>
    </row>
    <row r="53" spans="1:19" s="5" customFormat="1" ht="9.6" customHeight="1">
      <c r="A53" s="292">
        <v>24</v>
      </c>
      <c r="B53" s="47" t="str">
        <f>IF($E53="","",VLOOKUP($E53,'1MD ELO (4)'!$A$7:$O$48,14))</f>
        <v/>
      </c>
      <c r="C53" s="47" t="str">
        <f>IF($E53="","",VLOOKUP($E53,'1MD ELO (4)'!$A$7:$O$48,15))</f>
        <v/>
      </c>
      <c r="D53" s="293" t="str">
        <f>IF($E53="","",VLOOKUP($E53,'1MD ELO (4)'!$A$7:$O$48,5))</f>
        <v/>
      </c>
      <c r="E53" s="48"/>
      <c r="F53" s="50" t="str">
        <f>UPPER(IF($E53="","",VLOOKUP($E53,'1MD ELO (4)'!$A$7:$O$48,2)))</f>
        <v/>
      </c>
      <c r="G53" s="50" t="str">
        <f>IF($E53="","",VLOOKUP($E53,'1MD ELO (4)'!$A$7:$O$48,3))</f>
        <v/>
      </c>
      <c r="H53" s="50"/>
      <c r="I53" s="50" t="str">
        <f>IF($E53="","",VLOOKUP($E53,'1MD ELO (4)'!$A$7:$O$48,4))</f>
        <v/>
      </c>
      <c r="J53" s="360"/>
      <c r="K53" s="300"/>
      <c r="L53" s="300"/>
      <c r="M53" s="300"/>
      <c r="N53" s="297"/>
      <c r="O53" s="352"/>
      <c r="P53" s="315"/>
      <c r="Q53" s="352"/>
      <c r="R53" s="315"/>
      <c r="S53" s="56"/>
    </row>
    <row r="54" spans="1:19" s="5" customFormat="1" ht="9.6" customHeight="1">
      <c r="A54" s="302"/>
      <c r="B54" s="59"/>
      <c r="C54" s="59"/>
      <c r="D54" s="70"/>
      <c r="E54" s="64"/>
      <c r="F54" s="362"/>
      <c r="G54" s="362"/>
      <c r="H54" s="363"/>
      <c r="I54" s="362"/>
      <c r="J54" s="357"/>
      <c r="K54" s="300"/>
      <c r="L54" s="300"/>
      <c r="M54" s="300"/>
      <c r="N54" s="297"/>
      <c r="O54" s="87" t="s">
        <v>173</v>
      </c>
      <c r="P54" s="73"/>
      <c r="Q54" s="295" t="str">
        <f>UPPER(IF(OR(P54="a",P54="as"),O46,IF(OR(P54="b",P54="bs"),O62,)))</f>
        <v/>
      </c>
      <c r="R54" s="365"/>
      <c r="S54" s="56"/>
    </row>
    <row r="55" spans="1:19" s="5" customFormat="1" ht="9.6" customHeight="1">
      <c r="A55" s="292">
        <v>25</v>
      </c>
      <c r="B55" s="47" t="str">
        <f>IF($E55="","",VLOOKUP($E55,'1MD ELO (4)'!$A$7:$O$48,14))</f>
        <v/>
      </c>
      <c r="C55" s="47" t="str">
        <f>IF($E55="","",VLOOKUP($E55,'1MD ELO (4)'!$A$7:$O$48,15))</f>
        <v/>
      </c>
      <c r="D55" s="293" t="str">
        <f>IF($E55="","",VLOOKUP($E55,'1MD ELO (4)'!$A$7:$O$48,5))</f>
        <v/>
      </c>
      <c r="E55" s="48"/>
      <c r="F55" s="50" t="str">
        <f>UPPER(IF($E55="","",VLOOKUP($E55,'1MD ELO (4)'!$A$7:$O$48,2)))</f>
        <v/>
      </c>
      <c r="G55" s="50" t="str">
        <f>IF($E55="","",VLOOKUP($E55,'1MD ELO (4)'!$A$7:$O$48,3))</f>
        <v/>
      </c>
      <c r="H55" s="50"/>
      <c r="I55" s="50" t="str">
        <f>IF($E55="","",VLOOKUP($E55,'1MD ELO (4)'!$A$7:$O$48,4))</f>
        <v/>
      </c>
      <c r="J55" s="351"/>
      <c r="K55" s="300"/>
      <c r="L55" s="300"/>
      <c r="M55" s="300"/>
      <c r="N55" s="297"/>
      <c r="O55" s="352"/>
      <c r="P55" s="315"/>
      <c r="Q55" s="300"/>
      <c r="R55" s="62"/>
      <c r="S55" s="56"/>
    </row>
    <row r="56" spans="1:19" s="5" customFormat="1" ht="9.6" customHeight="1">
      <c r="A56" s="302"/>
      <c r="B56" s="59"/>
      <c r="C56" s="59"/>
      <c r="D56" s="70"/>
      <c r="E56" s="64"/>
      <c r="F56" s="353"/>
      <c r="G56" s="353"/>
      <c r="H56" s="354"/>
      <c r="I56" s="87" t="s">
        <v>173</v>
      </c>
      <c r="J56" s="301"/>
      <c r="K56" s="295" t="str">
        <f>UPPER(IF(OR(J56="a",J56="as"),F55,IF(OR(J56="b",J56="bs"),F57,)))</f>
        <v/>
      </c>
      <c r="L56" s="295"/>
      <c r="M56" s="300"/>
      <c r="N56" s="297"/>
      <c r="O56" s="352"/>
      <c r="P56" s="315"/>
      <c r="Q56" s="352"/>
      <c r="R56" s="62"/>
      <c r="S56" s="56"/>
    </row>
    <row r="57" spans="1:19" s="5" customFormat="1" ht="9.6" customHeight="1">
      <c r="A57" s="302">
        <v>26</v>
      </c>
      <c r="B57" s="47" t="str">
        <f>IF($E57="","",VLOOKUP($E57,'1MD ELO (4)'!$A$7:$O$48,14))</f>
        <v/>
      </c>
      <c r="C57" s="47" t="str">
        <f>IF($E57="","",VLOOKUP($E57,'1MD ELO (4)'!$A$7:$O$48,15))</f>
        <v/>
      </c>
      <c r="D57" s="293" t="str">
        <f>IF($E57="","",VLOOKUP($E57,'1MD ELO (4)'!$A$7:$O$48,5))</f>
        <v/>
      </c>
      <c r="E57" s="48"/>
      <c r="F57" s="77" t="str">
        <f>UPPER(IF($E57="","",VLOOKUP($E57,'1MD ELO (4)'!$A$7:$O$48,2)))</f>
        <v/>
      </c>
      <c r="G57" s="77" t="str">
        <f>IF($E57="","",VLOOKUP($E57,'1MD ELO (4)'!$A$7:$O$48,3))</f>
        <v/>
      </c>
      <c r="H57" s="77"/>
      <c r="I57" s="77" t="str">
        <f>IF($E57="","",VLOOKUP($E57,'1MD ELO (4)'!$A$7:$O$48,4))</f>
        <v/>
      </c>
      <c r="J57" s="355"/>
      <c r="K57" s="300"/>
      <c r="L57" s="356"/>
      <c r="M57" s="300"/>
      <c r="N57" s="297"/>
      <c r="O57" s="352"/>
      <c r="P57" s="315"/>
      <c r="Q57" s="352"/>
      <c r="R57" s="62"/>
      <c r="S57" s="56"/>
    </row>
    <row r="58" spans="1:19" s="5" customFormat="1" ht="9.6" customHeight="1">
      <c r="A58" s="302"/>
      <c r="B58" s="59"/>
      <c r="C58" s="59"/>
      <c r="D58" s="70"/>
      <c r="E58" s="84"/>
      <c r="F58" s="353"/>
      <c r="G58" s="353"/>
      <c r="H58" s="354"/>
      <c r="I58" s="353"/>
      <c r="J58" s="357"/>
      <c r="K58" s="87" t="s">
        <v>173</v>
      </c>
      <c r="L58" s="73"/>
      <c r="M58" s="295" t="str">
        <f>UPPER(IF(OR(L58="a",L58="as"),K56,IF(OR(L58="b",L58="bs"),K60,)))</f>
        <v/>
      </c>
      <c r="N58" s="296"/>
      <c r="O58" s="352"/>
      <c r="P58" s="315"/>
      <c r="Q58" s="352"/>
      <c r="R58" s="62"/>
      <c r="S58" s="56"/>
    </row>
    <row r="59" spans="1:19" s="5" customFormat="1" ht="9.6" customHeight="1">
      <c r="A59" s="302">
        <v>27</v>
      </c>
      <c r="B59" s="47" t="str">
        <f>IF($E59="","",VLOOKUP($E59,'1MD ELO (4)'!$A$7:$O$48,14))</f>
        <v/>
      </c>
      <c r="C59" s="47" t="str">
        <f>IF($E59="","",VLOOKUP($E59,'1MD ELO (4)'!$A$7:$O$48,15))</f>
        <v/>
      </c>
      <c r="D59" s="293" t="str">
        <f>IF($E59="","",VLOOKUP($E59,'1MD ELO (4)'!$A$7:$O$48,5))</f>
        <v/>
      </c>
      <c r="E59" s="48"/>
      <c r="F59" s="77" t="str">
        <f>UPPER(IF($E59="","",VLOOKUP($E59,'1MD ELO (4)'!$A$7:$O$48,2)))</f>
        <v/>
      </c>
      <c r="G59" s="77" t="str">
        <f>IF($E59="","",VLOOKUP($E59,'1MD ELO (4)'!$A$7:$O$48,3))</f>
        <v/>
      </c>
      <c r="H59" s="77"/>
      <c r="I59" s="77" t="str">
        <f>IF($E59="","",VLOOKUP($E59,'1MD ELO (4)'!$A$7:$O$48,4))</f>
        <v/>
      </c>
      <c r="J59" s="351"/>
      <c r="K59" s="300"/>
      <c r="L59" s="358"/>
      <c r="M59" s="300"/>
      <c r="N59" s="304"/>
      <c r="O59" s="352"/>
      <c r="P59" s="315"/>
      <c r="Q59" s="352"/>
      <c r="R59" s="62"/>
      <c r="S59" s="367"/>
    </row>
    <row r="60" spans="1:19" s="5" customFormat="1" ht="9.6" customHeight="1">
      <c r="A60" s="302"/>
      <c r="B60" s="59"/>
      <c r="C60" s="59"/>
      <c r="D60" s="70"/>
      <c r="E60" s="84"/>
      <c r="F60" s="353"/>
      <c r="G60" s="353"/>
      <c r="H60" s="354"/>
      <c r="I60" s="72" t="s">
        <v>173</v>
      </c>
      <c r="J60" s="301"/>
      <c r="K60" s="295" t="str">
        <f>UPPER(IF(OR(J60="a",J60="as"),F59,IF(OR(J60="b",J60="bs"),F61,)))</f>
        <v/>
      </c>
      <c r="L60" s="359"/>
      <c r="M60" s="300"/>
      <c r="N60" s="304"/>
      <c r="O60" s="352"/>
      <c r="P60" s="315"/>
      <c r="Q60" s="352"/>
      <c r="R60" s="62"/>
      <c r="S60" s="56"/>
    </row>
    <row r="61" spans="1:19" s="5" customFormat="1" ht="9.6" customHeight="1">
      <c r="A61" s="302">
        <v>28</v>
      </c>
      <c r="B61" s="47" t="str">
        <f>IF($E61="","",VLOOKUP($E61,'1MD ELO (4)'!$A$7:$O$48,14))</f>
        <v/>
      </c>
      <c r="C61" s="47" t="str">
        <f>IF($E61="","",VLOOKUP($E61,'1MD ELO (4)'!$A$7:$O$48,15))</f>
        <v/>
      </c>
      <c r="D61" s="293" t="str">
        <f>IF($E61="","",VLOOKUP($E61,'1MD ELO (4)'!$A$7:$O$48,5))</f>
        <v/>
      </c>
      <c r="E61" s="48"/>
      <c r="F61" s="77" t="str">
        <f>UPPER(IF($E61="","",VLOOKUP($E61,'1MD ELO (4)'!$A$7:$O$48,2)))</f>
        <v/>
      </c>
      <c r="G61" s="77" t="str">
        <f>IF($E61="","",VLOOKUP($E61,'1MD ELO (4)'!$A$7:$O$48,3))</f>
        <v/>
      </c>
      <c r="H61" s="77"/>
      <c r="I61" s="77" t="str">
        <f>IF($E61="","",VLOOKUP($E61,'1MD ELO (4)'!$A$7:$O$48,4))</f>
        <v/>
      </c>
      <c r="J61" s="360"/>
      <c r="K61" s="300"/>
      <c r="L61" s="300"/>
      <c r="M61" s="300"/>
      <c r="N61" s="304"/>
      <c r="O61" s="352"/>
      <c r="P61" s="315"/>
      <c r="Q61" s="352"/>
      <c r="R61" s="62"/>
      <c r="S61" s="56"/>
    </row>
    <row r="62" spans="1:19" s="5" customFormat="1" ht="9.6" customHeight="1">
      <c r="A62" s="302"/>
      <c r="B62" s="59"/>
      <c r="C62" s="59"/>
      <c r="D62" s="70"/>
      <c r="E62" s="84"/>
      <c r="F62" s="353"/>
      <c r="G62" s="353"/>
      <c r="H62" s="354"/>
      <c r="I62" s="353"/>
      <c r="J62" s="357"/>
      <c r="K62" s="300"/>
      <c r="L62" s="300"/>
      <c r="M62" s="87" t="s">
        <v>173</v>
      </c>
      <c r="N62" s="73"/>
      <c r="O62" s="295" t="str">
        <f>UPPER(IF(OR(N62="a",N62="as"),M58,IF(OR(N62="b",N62="bs"),M66,)))</f>
        <v/>
      </c>
      <c r="P62" s="365"/>
      <c r="Q62" s="352"/>
      <c r="R62" s="62"/>
      <c r="S62" s="56"/>
    </row>
    <row r="63" spans="1:19" s="5" customFormat="1" ht="9.6" customHeight="1">
      <c r="A63" s="302">
        <v>29</v>
      </c>
      <c r="B63" s="47" t="str">
        <f>IF($E63="","",VLOOKUP($E63,'1MD ELO (4)'!$A$7:$O$48,14))</f>
        <v/>
      </c>
      <c r="C63" s="47" t="str">
        <f>IF($E63="","",VLOOKUP($E63,'1MD ELO (4)'!$A$7:$O$48,15))</f>
        <v/>
      </c>
      <c r="D63" s="293" t="str">
        <f>IF($E63="","",VLOOKUP($E63,'1MD ELO (4)'!$A$7:$O$48,5))</f>
        <v/>
      </c>
      <c r="E63" s="48"/>
      <c r="F63" s="77" t="str">
        <f>UPPER(IF($E63="","",VLOOKUP($E63,'1MD ELO (4)'!$A$7:$O$48,2)))</f>
        <v/>
      </c>
      <c r="G63" s="77" t="str">
        <f>IF($E63="","",VLOOKUP($E63,'1MD ELO (4)'!$A$7:$O$48,3))</f>
        <v/>
      </c>
      <c r="H63" s="77"/>
      <c r="I63" s="77" t="str">
        <f>IF($E63="","",VLOOKUP($E63,'1MD ELO (4)'!$A$7:$O$48,4))</f>
        <v/>
      </c>
      <c r="J63" s="361"/>
      <c r="K63" s="300"/>
      <c r="L63" s="300"/>
      <c r="M63" s="300"/>
      <c r="N63" s="304"/>
      <c r="O63" s="300"/>
      <c r="P63" s="297"/>
      <c r="Q63" s="118"/>
      <c r="R63" s="119"/>
      <c r="S63" s="56"/>
    </row>
    <row r="64" spans="1:19" s="5" customFormat="1" ht="9.6" customHeight="1">
      <c r="A64" s="302"/>
      <c r="B64" s="59"/>
      <c r="C64" s="59"/>
      <c r="D64" s="70"/>
      <c r="E64" s="84"/>
      <c r="F64" s="353"/>
      <c r="G64" s="353"/>
      <c r="H64" s="354"/>
      <c r="I64" s="72" t="s">
        <v>173</v>
      </c>
      <c r="J64" s="301"/>
      <c r="K64" s="295" t="str">
        <f>UPPER(IF(OR(J64="a",J64="as"),F63,IF(OR(J64="b",J64="bs"),F65,)))</f>
        <v/>
      </c>
      <c r="L64" s="295"/>
      <c r="M64" s="300"/>
      <c r="N64" s="304"/>
      <c r="O64" s="297"/>
      <c r="P64" s="297"/>
      <c r="Q64" s="118"/>
      <c r="R64" s="119"/>
      <c r="S64" s="56"/>
    </row>
    <row r="65" spans="1:19" s="5" customFormat="1" ht="9.6" customHeight="1">
      <c r="A65" s="302">
        <v>30</v>
      </c>
      <c r="B65" s="47" t="str">
        <f>IF($E65="","",VLOOKUP($E65,'1MD ELO (4)'!$A$7:$O$48,14))</f>
        <v/>
      </c>
      <c r="C65" s="47" t="str">
        <f>IF($E65="","",VLOOKUP($E65,'1MD ELO (4)'!$A$7:$O$48,15))</f>
        <v/>
      </c>
      <c r="D65" s="293" t="str">
        <f>IF($E65="","",VLOOKUP($E65,'1MD ELO (4)'!$A$7:$O$48,5))</f>
        <v/>
      </c>
      <c r="E65" s="48"/>
      <c r="F65" s="77" t="str">
        <f>UPPER(IF($E65="","",VLOOKUP($E65,'1MD ELO (4)'!$A$7:$O$48,2)))</f>
        <v/>
      </c>
      <c r="G65" s="77" t="str">
        <f>IF($E65="","",VLOOKUP($E65,'1MD ELO (4)'!$A$7:$O$48,3))</f>
        <v/>
      </c>
      <c r="H65" s="77"/>
      <c r="I65" s="77" t="str">
        <f>IF($E65="","",VLOOKUP($E65,'1MD ELO (4)'!$A$7:$O$48,4))</f>
        <v/>
      </c>
      <c r="J65" s="355"/>
      <c r="K65" s="300"/>
      <c r="L65" s="356"/>
      <c r="M65" s="300"/>
      <c r="N65" s="304"/>
      <c r="O65" s="297"/>
      <c r="P65" s="297"/>
      <c r="Q65" s="118"/>
      <c r="R65" s="119"/>
      <c r="S65" s="56"/>
    </row>
    <row r="66" spans="1:19" s="5" customFormat="1" ht="9.6" customHeight="1">
      <c r="A66" s="302"/>
      <c r="B66" s="59"/>
      <c r="C66" s="59"/>
      <c r="D66" s="70"/>
      <c r="E66" s="84"/>
      <c r="F66" s="353"/>
      <c r="G66" s="353"/>
      <c r="H66" s="354"/>
      <c r="I66" s="353"/>
      <c r="J66" s="357"/>
      <c r="K66" s="87" t="s">
        <v>173</v>
      </c>
      <c r="L66" s="73"/>
      <c r="M66" s="295" t="str">
        <f>UPPER(IF(OR(L66="a",L66="as"),K64,IF(OR(L66="b",L66="bs"),K68,)))</f>
        <v/>
      </c>
      <c r="N66" s="308"/>
      <c r="O66" s="297"/>
      <c r="P66" s="297"/>
      <c r="Q66" s="118"/>
      <c r="R66" s="119"/>
      <c r="S66" s="56"/>
    </row>
    <row r="67" spans="1:19" s="5" customFormat="1" ht="9.6" customHeight="1">
      <c r="A67" s="302">
        <v>31</v>
      </c>
      <c r="B67" s="47" t="str">
        <f>IF($E67="","",VLOOKUP($E67,'1MD ELO (4)'!$A$7:$O$48,14))</f>
        <v/>
      </c>
      <c r="C67" s="47" t="str">
        <f>IF($E67="","",VLOOKUP($E67,'1MD ELO (4)'!$A$7:$O$48,15))</f>
        <v/>
      </c>
      <c r="D67" s="293" t="str">
        <f>IF($E67="","",VLOOKUP($E67,'1MD ELO (4)'!$A$7:$O$48,5))</f>
        <v/>
      </c>
      <c r="E67" s="48"/>
      <c r="F67" s="77" t="str">
        <f>UPPER(IF($E67="","",VLOOKUP($E67,'1MD ELO (4)'!$A$7:$O$48,2)))</f>
        <v/>
      </c>
      <c r="G67" s="77" t="str">
        <f>IF($E67="","",VLOOKUP($E67,'1MD ELO (4)'!$A$7:$O$48,3))</f>
        <v/>
      </c>
      <c r="H67" s="77"/>
      <c r="I67" s="77" t="str">
        <f>IF($E67="","",VLOOKUP($E67,'1MD ELO (4)'!$A$7:$O$48,4))</f>
        <v/>
      </c>
      <c r="J67" s="351"/>
      <c r="K67" s="300"/>
      <c r="L67" s="358"/>
      <c r="M67" s="300"/>
      <c r="N67" s="297"/>
      <c r="O67" s="297"/>
      <c r="P67" s="297"/>
      <c r="Q67" s="118"/>
      <c r="R67" s="119"/>
      <c r="S67" s="56"/>
    </row>
    <row r="68" spans="1:19" s="5" customFormat="1" ht="9.6" customHeight="1">
      <c r="A68" s="302"/>
      <c r="B68" s="59"/>
      <c r="C68" s="59"/>
      <c r="D68" s="70"/>
      <c r="E68" s="64"/>
      <c r="F68" s="353"/>
      <c r="G68" s="353"/>
      <c r="H68" s="354"/>
      <c r="I68" s="87" t="s">
        <v>173</v>
      </c>
      <c r="J68" s="301"/>
      <c r="K68" s="295" t="str">
        <f>UPPER(IF(OR(J68="a",J68="as"),F67,IF(OR(J68="b",J68="bs"),F69,)))</f>
        <v/>
      </c>
      <c r="L68" s="359"/>
      <c r="M68" s="300"/>
      <c r="N68" s="297"/>
      <c r="O68" s="297"/>
      <c r="P68" s="297"/>
      <c r="Q68" s="118"/>
      <c r="R68" s="119"/>
      <c r="S68" s="56"/>
    </row>
    <row r="69" spans="1:19" s="5" customFormat="1" ht="9.6" customHeight="1">
      <c r="A69" s="292">
        <v>32</v>
      </c>
      <c r="B69" s="47" t="str">
        <f>IF($E69="","",VLOOKUP($E69,'1MD ELO (4)'!$A$7:$O$48,14))</f>
        <v/>
      </c>
      <c r="C69" s="47" t="str">
        <f>IF($E69="","",VLOOKUP($E69,'1MD ELO (4)'!$A$7:$O$48,15))</f>
        <v/>
      </c>
      <c r="D69" s="293" t="str">
        <f>IF($E69="","",VLOOKUP($E69,'1MD ELO (4)'!$A$7:$O$48,5))</f>
        <v/>
      </c>
      <c r="E69" s="48"/>
      <c r="F69" s="50" t="str">
        <f>UPPER(IF($E69="","",VLOOKUP($E69,'1MD ELO (4)'!$A$7:$O$48,2)))</f>
        <v/>
      </c>
      <c r="G69" s="50" t="str">
        <f>IF($E69="","",VLOOKUP($E69,'1MD ELO (4)'!$A$7:$O$48,3))</f>
        <v/>
      </c>
      <c r="H69" s="50"/>
      <c r="I69" s="50" t="str">
        <f>IF($E69="","",VLOOKUP($E69,'1MD ELO (4)'!$A$7:$O$48,4))</f>
        <v/>
      </c>
      <c r="J69" s="360"/>
      <c r="K69" s="300"/>
      <c r="L69" s="300"/>
      <c r="M69" s="300"/>
      <c r="N69" s="300"/>
      <c r="O69" s="352"/>
      <c r="P69" s="62"/>
      <c r="Q69" s="118"/>
      <c r="R69" s="119"/>
      <c r="S69" s="56"/>
    </row>
    <row r="70" spans="1:19" s="5" customFormat="1" ht="6.75" customHeight="1">
      <c r="A70" s="368"/>
      <c r="B70" s="368"/>
      <c r="C70" s="368"/>
      <c r="D70" s="368"/>
      <c r="E70" s="368"/>
      <c r="F70" s="369"/>
      <c r="G70" s="369"/>
      <c r="H70" s="369"/>
      <c r="I70" s="369"/>
      <c r="J70" s="370"/>
      <c r="K70" s="121"/>
      <c r="L70" s="122"/>
      <c r="M70" s="121"/>
      <c r="N70" s="122"/>
      <c r="O70" s="121"/>
      <c r="P70" s="122"/>
      <c r="Q70" s="121"/>
      <c r="R70" s="122"/>
      <c r="S70" s="56"/>
    </row>
    <row r="71" spans="1:19" s="6" customFormat="1" ht="10.5" customHeight="1">
      <c r="A71" s="125" t="s">
        <v>112</v>
      </c>
      <c r="B71" s="126"/>
      <c r="C71" s="126"/>
      <c r="D71" s="330"/>
      <c r="E71" s="128" t="s">
        <v>140</v>
      </c>
      <c r="F71" s="129" t="s">
        <v>141</v>
      </c>
      <c r="G71" s="128"/>
      <c r="H71" s="371"/>
      <c r="I71" s="372"/>
      <c r="J71" s="128" t="s">
        <v>140</v>
      </c>
      <c r="K71" s="129" t="s">
        <v>142</v>
      </c>
      <c r="L71" s="131"/>
      <c r="M71" s="129" t="s">
        <v>143</v>
      </c>
      <c r="N71" s="132"/>
      <c r="O71" s="133" t="s">
        <v>144</v>
      </c>
      <c r="P71" s="133"/>
      <c r="Q71" s="134"/>
      <c r="R71" s="135"/>
    </row>
    <row r="72" spans="1:19" s="6" customFormat="1" ht="9" customHeight="1">
      <c r="A72" s="334" t="s">
        <v>145</v>
      </c>
      <c r="B72" s="335"/>
      <c r="C72" s="336"/>
      <c r="D72" s="337"/>
      <c r="E72" s="139">
        <v>1</v>
      </c>
      <c r="F72" s="140" t="str">
        <f>IF(E72&gt;$R$79,,UPPER(VLOOKUP(E72,'1MD ELO (4)'!$A$7:$Q$134,2)))</f>
        <v/>
      </c>
      <c r="G72" s="373"/>
      <c r="H72" s="140"/>
      <c r="I72" s="339"/>
      <c r="J72" s="340" t="s">
        <v>146</v>
      </c>
      <c r="K72" s="137"/>
      <c r="L72" s="144"/>
      <c r="M72" s="137"/>
      <c r="N72" s="145"/>
      <c r="O72" s="146" t="s">
        <v>147</v>
      </c>
      <c r="P72" s="147"/>
      <c r="Q72" s="147"/>
      <c r="R72" s="148"/>
    </row>
    <row r="73" spans="1:19" s="6" customFormat="1" ht="9" customHeight="1">
      <c r="A73" s="149" t="s">
        <v>148</v>
      </c>
      <c r="B73" s="150"/>
      <c r="C73" s="341"/>
      <c r="D73" s="151"/>
      <c r="E73" s="139">
        <v>2</v>
      </c>
      <c r="F73" s="140" t="str">
        <f>IF(E73&gt;$R$79,,UPPER(VLOOKUP(E73,'1MD ELO (4)'!$A$7:$Q$134,2)))</f>
        <v/>
      </c>
      <c r="G73" s="373"/>
      <c r="H73" s="140"/>
      <c r="I73" s="339"/>
      <c r="J73" s="340" t="s">
        <v>149</v>
      </c>
      <c r="K73" s="137"/>
      <c r="L73" s="144"/>
      <c r="M73" s="137"/>
      <c r="N73" s="145"/>
      <c r="O73" s="342"/>
      <c r="P73" s="152"/>
      <c r="Q73" s="150"/>
      <c r="R73" s="153"/>
    </row>
    <row r="74" spans="1:19" s="6" customFormat="1" ht="9" customHeight="1">
      <c r="A74" s="154"/>
      <c r="B74" s="155"/>
      <c r="C74" s="343"/>
      <c r="D74" s="156"/>
      <c r="E74" s="139">
        <v>3</v>
      </c>
      <c r="F74" s="140" t="str">
        <f>IF(E74&gt;$R$79,,UPPER(VLOOKUP(E74,'1MD ELO (4)'!$A$7:$Q$134,2)))</f>
        <v/>
      </c>
      <c r="G74" s="373"/>
      <c r="H74" s="140"/>
      <c r="I74" s="339"/>
      <c r="J74" s="340" t="s">
        <v>150</v>
      </c>
      <c r="K74" s="137"/>
      <c r="L74" s="144"/>
      <c r="M74" s="137"/>
      <c r="N74" s="145"/>
      <c r="O74" s="146" t="s">
        <v>151</v>
      </c>
      <c r="P74" s="147"/>
      <c r="Q74" s="147"/>
      <c r="R74" s="148"/>
    </row>
    <row r="75" spans="1:19" s="6" customFormat="1" ht="9" customHeight="1">
      <c r="A75" s="157"/>
      <c r="B75" s="158"/>
      <c r="C75" s="158"/>
      <c r="D75" s="159"/>
      <c r="E75" s="139">
        <v>4</v>
      </c>
      <c r="F75" s="140" t="str">
        <f>IF(E75&gt;$R$79,,UPPER(VLOOKUP(E75,'1MD ELO (4)'!$A$7:$Q$134,2)))</f>
        <v/>
      </c>
      <c r="G75" s="373"/>
      <c r="H75" s="140"/>
      <c r="I75" s="339"/>
      <c r="J75" s="340" t="s">
        <v>152</v>
      </c>
      <c r="K75" s="137"/>
      <c r="L75" s="144"/>
      <c r="M75" s="137"/>
      <c r="N75" s="145"/>
      <c r="O75" s="137"/>
      <c r="P75" s="144"/>
      <c r="Q75" s="137"/>
      <c r="R75" s="145"/>
    </row>
    <row r="76" spans="1:19" s="6" customFormat="1" ht="9" customHeight="1">
      <c r="A76" s="160"/>
      <c r="B76" s="161"/>
      <c r="C76" s="161"/>
      <c r="D76" s="344"/>
      <c r="E76" s="139">
        <v>5</v>
      </c>
      <c r="F76" s="140" t="str">
        <f>IF(E76&gt;$R$79,,UPPER(VLOOKUP(E76,'1MD ELO (4)'!$A$7:$Q$134,2)))</f>
        <v/>
      </c>
      <c r="G76" s="373"/>
      <c r="H76" s="140"/>
      <c r="I76" s="339"/>
      <c r="J76" s="340" t="s">
        <v>153</v>
      </c>
      <c r="K76" s="137"/>
      <c r="L76" s="144"/>
      <c r="M76" s="137"/>
      <c r="N76" s="145"/>
      <c r="O76" s="150"/>
      <c r="P76" s="152"/>
      <c r="Q76" s="150"/>
      <c r="R76" s="153"/>
    </row>
    <row r="77" spans="1:19" s="6" customFormat="1" ht="9" customHeight="1">
      <c r="A77" s="163"/>
      <c r="B77" s="164"/>
      <c r="C77" s="158"/>
      <c r="D77" s="159"/>
      <c r="E77" s="139">
        <v>6</v>
      </c>
      <c r="F77" s="140" t="str">
        <f>IF(E77&gt;$R$79,,UPPER(VLOOKUP(E77,'1MD ELO (4)'!$A$7:$Q$134,2)))</f>
        <v/>
      </c>
      <c r="G77" s="373"/>
      <c r="H77" s="140"/>
      <c r="I77" s="339"/>
      <c r="J77" s="340" t="s">
        <v>154</v>
      </c>
      <c r="K77" s="137"/>
      <c r="L77" s="144"/>
      <c r="M77" s="137"/>
      <c r="N77" s="145"/>
      <c r="O77" s="146" t="s">
        <v>155</v>
      </c>
      <c r="P77" s="147"/>
      <c r="Q77" s="147"/>
      <c r="R77" s="148"/>
    </row>
    <row r="78" spans="1:19" s="6" customFormat="1" ht="9" customHeight="1">
      <c r="A78" s="163"/>
      <c r="B78" s="164"/>
      <c r="C78" s="36"/>
      <c r="D78" s="165"/>
      <c r="E78" s="139">
        <v>7</v>
      </c>
      <c r="F78" s="140" t="str">
        <f>IF(E78&gt;$R$79,,UPPER(VLOOKUP(E78,'1MD ELO (4)'!$A$7:$Q$134,2)))</f>
        <v/>
      </c>
      <c r="G78" s="373"/>
      <c r="H78" s="140"/>
      <c r="I78" s="339"/>
      <c r="J78" s="340" t="s">
        <v>156</v>
      </c>
      <c r="K78" s="137"/>
      <c r="L78" s="144"/>
      <c r="M78" s="137"/>
      <c r="N78" s="145"/>
      <c r="O78" s="137"/>
      <c r="P78" s="144"/>
      <c r="Q78" s="137"/>
      <c r="R78" s="145"/>
    </row>
    <row r="79" spans="1:19" s="6" customFormat="1" ht="9" customHeight="1">
      <c r="A79" s="166"/>
      <c r="B79" s="167"/>
      <c r="C79" s="200"/>
      <c r="D79" s="168"/>
      <c r="E79" s="169">
        <v>8</v>
      </c>
      <c r="F79" s="171" t="str">
        <f>IF(E79&gt;$R$79,,UPPER(VLOOKUP(E79,'1MD ELO (4)'!$A$7:$Q$134,2)))</f>
        <v/>
      </c>
      <c r="G79" s="374"/>
      <c r="H79" s="171"/>
      <c r="I79" s="346"/>
      <c r="J79" s="347" t="s">
        <v>157</v>
      </c>
      <c r="K79" s="150"/>
      <c r="L79" s="152"/>
      <c r="M79" s="150"/>
      <c r="N79" s="153"/>
      <c r="O79" s="150">
        <f>R4</f>
        <v>0</v>
      </c>
      <c r="P79" s="152"/>
      <c r="Q79" s="150"/>
      <c r="R79" s="348">
        <f>MIN(8,'1MD ELO (4)'!Q5)</f>
        <v>8</v>
      </c>
    </row>
  </sheetData>
  <mergeCells count="2">
    <mergeCell ref="A4:C4"/>
    <mergeCell ref="Q41:R41"/>
  </mergeCells>
  <conditionalFormatting sqref="Q38">
    <cfRule type="expression" dxfId="86" priority="2" stopIfTrue="1">
      <formula>P39="as"</formula>
    </cfRule>
    <cfRule type="expression" dxfId="85" priority="3" stopIfTrue="1">
      <formula>P39="bs"</formula>
    </cfRule>
  </conditionalFormatting>
  <dataValidations count="2">
    <dataValidation type="list" allowBlank="1" showInputMessage="1" sqref="I8 K10 I12 M14 I16 K18 I20 I24 K26 I28 M30 I32 K34 I36 I40 K42 I44 M46 I48 K50 I52 I56 K58 I60 M62 I64 K66 I68" xr:uid="{00000000-0002-0000-4A00-000000000000}">
      <formula1>$U$7:$U$16</formula1>
    </dataValidation>
    <dataValidation type="list" allowBlank="1" showInputMessage="1" sqref="O22 O39 O54" xr:uid="{00000000-0002-0000-4A00-000001000000}">
      <formula1>$V$8:$V$17</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4513"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04514"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159">
    <tabColor indexed="11"/>
    <pageSetUpPr fitToPage="1"/>
  </sheetPr>
  <dimension ref="A1:AK82"/>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33203125" customWidth="1"/>
    <col min="21" max="21" width="11.44140625" hidden="1" customWidth="1"/>
    <col min="25" max="34" width="9.109375" hidden="1" customWidth="1"/>
  </cols>
  <sheetData>
    <row r="1" spans="1:37" s="1" customFormat="1" ht="21.75" customHeight="1">
      <c r="A1" s="9" t="str">
        <f>Altalanos!$A$6</f>
        <v>Bács-Kiskun megyei Tenisz Diákolimpia</v>
      </c>
      <c r="B1" s="9"/>
      <c r="C1" s="265"/>
      <c r="D1" s="265"/>
      <c r="E1" s="265"/>
      <c r="F1" s="265"/>
      <c r="G1" s="265"/>
      <c r="H1" s="265"/>
      <c r="I1" s="266"/>
      <c r="J1" s="267"/>
      <c r="K1" s="268"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9">
        <f>Altalanos!$D$8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273</v>
      </c>
      <c r="N5" s="280"/>
      <c r="O5" s="196" t="s">
        <v>271</v>
      </c>
      <c r="P5" s="280"/>
      <c r="Q5" s="196" t="s">
        <v>235</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3.5" customHeight="1">
      <c r="A6" s="282"/>
      <c r="B6" s="283"/>
      <c r="C6" s="284"/>
      <c r="D6" s="284"/>
      <c r="E6" s="283"/>
      <c r="F6" s="41" t="str">
        <f>IF(Y3="","",CONCATENATE(AH1," pont"))</f>
        <v/>
      </c>
      <c r="G6" s="285"/>
      <c r="H6" s="286"/>
      <c r="I6" s="285"/>
      <c r="J6" s="287"/>
      <c r="K6" s="284" t="str">
        <f>IF(Y3="","",CONCATENATE(AG1," pont"))</f>
        <v/>
      </c>
      <c r="L6" s="287"/>
      <c r="M6" s="284" t="str">
        <f>IF(Y3="","",CONCATENATE(AF1," pont"))</f>
        <v/>
      </c>
      <c r="N6" s="287"/>
      <c r="O6" s="284" t="str">
        <f>IF(Y3="","",CONCATENATE(AE1," pont"))</f>
        <v/>
      </c>
      <c r="P6" s="287"/>
      <c r="Q6" s="284" t="str">
        <f>IF(Y3="","",CONCATENATE(AD1," pont"))</f>
        <v/>
      </c>
      <c r="R6" s="288"/>
      <c r="Y6" s="289"/>
      <c r="Z6" s="289"/>
      <c r="AA6" s="289" t="s">
        <v>121</v>
      </c>
      <c r="AB6" s="290">
        <v>150</v>
      </c>
      <c r="AC6" s="290">
        <v>120</v>
      </c>
      <c r="AD6" s="290">
        <v>90</v>
      </c>
      <c r="AE6" s="290">
        <v>60</v>
      </c>
      <c r="AF6" s="290">
        <v>40</v>
      </c>
      <c r="AG6" s="290">
        <v>25</v>
      </c>
      <c r="AH6" s="290">
        <v>10</v>
      </c>
      <c r="AI6" s="291"/>
      <c r="AJ6" s="291"/>
      <c r="AK6" s="291"/>
    </row>
    <row r="7" spans="1:37" s="5" customFormat="1" ht="9" customHeight="1">
      <c r="A7" s="292" t="s">
        <v>146</v>
      </c>
      <c r="B7" s="47" t="str">
        <f>IF($E7="","",VLOOKUP($E7,'1MD ELO (4)'!$A$7:$O$80,14))</f>
        <v/>
      </c>
      <c r="C7" s="47" t="str">
        <f>IF($E7="","",VLOOKUP($E7,'1MD ELO (4)'!$A$7:$O$80,15))</f>
        <v/>
      </c>
      <c r="D7" s="293" t="str">
        <f>IF($E7="","",VLOOKUP($E7,'1MD ELO (4)'!$A$7:$O$80,5))</f>
        <v/>
      </c>
      <c r="E7" s="48"/>
      <c r="F7" s="50" t="str">
        <f>UPPER(IF($E7="","",VLOOKUP($E7,'1MD ELO (4)'!$A$7:$O$80,2)))</f>
        <v/>
      </c>
      <c r="G7" s="50" t="str">
        <f>IF($E7="","",VLOOKUP($E7,'1MD ELO (4)'!$A$7:$O$80,3))</f>
        <v/>
      </c>
      <c r="H7" s="50"/>
      <c r="I7" s="50" t="str">
        <f>IF($E7="","",VLOOKUP($E7,'1MD ELO (4)'!$A$7:$O$80,4))</f>
        <v/>
      </c>
      <c r="J7" s="294"/>
      <c r="K7" s="295" t="str">
        <f>UPPER(IF(OR(J8="a",J8="as"),F7,IF(OR(J8="b",J8="bs"),F8,)))</f>
        <v/>
      </c>
      <c r="L7" s="296"/>
      <c r="M7" s="297"/>
      <c r="N7" s="297"/>
      <c r="O7" s="297"/>
      <c r="P7" s="297"/>
      <c r="Q7" s="297"/>
      <c r="R7" s="297"/>
      <c r="S7" s="56"/>
      <c r="U7" s="57" t="e">
        <f>#REF!</f>
        <v>#REF!</v>
      </c>
      <c r="Y7" s="275"/>
      <c r="Z7" s="275"/>
      <c r="AA7" s="275" t="s">
        <v>122</v>
      </c>
      <c r="AB7" s="276">
        <v>120</v>
      </c>
      <c r="AC7" s="276">
        <v>90</v>
      </c>
      <c r="AD7" s="276">
        <v>60</v>
      </c>
      <c r="AE7" s="276">
        <v>40</v>
      </c>
      <c r="AF7" s="276">
        <v>25</v>
      </c>
      <c r="AG7" s="276">
        <v>10</v>
      </c>
      <c r="AH7" s="276">
        <v>5</v>
      </c>
      <c r="AI7"/>
      <c r="AJ7"/>
      <c r="AK7"/>
    </row>
    <row r="8" spans="1:37" s="5" customFormat="1" ht="9" customHeight="1">
      <c r="A8" s="298" t="s">
        <v>149</v>
      </c>
      <c r="B8" s="47" t="str">
        <f>IF($E8="","",VLOOKUP($E8,'1MD ELO (4)'!$A$7:$O$80,14))</f>
        <v/>
      </c>
      <c r="C8" s="47" t="str">
        <f>IF($E8="","",VLOOKUP($E8,'1MD ELO (4)'!$A$7:$O$80,15))</f>
        <v/>
      </c>
      <c r="D8" s="293" t="str">
        <f>IF($E8="","",VLOOKUP($E8,'1MD ELO (4)'!$A$7:$O$80,5))</f>
        <v/>
      </c>
      <c r="E8" s="48"/>
      <c r="F8" s="77" t="str">
        <f>UPPER(IF($E8="","",VLOOKUP($E8,'1MD ELO (4)'!$A$7:$O$80,2)))</f>
        <v/>
      </c>
      <c r="G8" s="77" t="str">
        <f>IF($E8="","",VLOOKUP($E8,'1MD ELO (4)'!$A$7:$O$80,3))</f>
        <v/>
      </c>
      <c r="H8" s="77"/>
      <c r="I8" s="77" t="str">
        <f>IF($E8="","",VLOOKUP($E8,'1MD ELO (4)'!$A$7:$O$80,4))</f>
        <v/>
      </c>
      <c r="J8" s="299"/>
      <c r="K8" s="300"/>
      <c r="L8" s="301"/>
      <c r="M8" s="295" t="str">
        <f>UPPER(IF(OR(L8="a",L8="as"),K7,IF(OR(L8="b",L8="bs"),K9,)))</f>
        <v/>
      </c>
      <c r="N8" s="296"/>
      <c r="O8" s="297"/>
      <c r="P8" s="297"/>
      <c r="Q8" s="297"/>
      <c r="R8" s="297"/>
      <c r="S8" s="56"/>
      <c r="U8" s="63" t="e">
        <f>#REF!</f>
        <v>#REF!</v>
      </c>
      <c r="Y8" s="275"/>
      <c r="Z8" s="275"/>
      <c r="AA8" s="275" t="s">
        <v>126</v>
      </c>
      <c r="AB8" s="276">
        <v>90</v>
      </c>
      <c r="AC8" s="276">
        <v>60</v>
      </c>
      <c r="AD8" s="276">
        <v>40</v>
      </c>
      <c r="AE8" s="276">
        <v>25</v>
      </c>
      <c r="AF8" s="276">
        <v>10</v>
      </c>
      <c r="AG8" s="276">
        <v>5</v>
      </c>
      <c r="AH8" s="276">
        <v>2</v>
      </c>
      <c r="AI8"/>
      <c r="AJ8"/>
      <c r="AK8"/>
    </row>
    <row r="9" spans="1:37" s="5" customFormat="1" ht="9" customHeight="1">
      <c r="A9" s="302" t="s">
        <v>150</v>
      </c>
      <c r="B9" s="47" t="str">
        <f>IF($E9="","",VLOOKUP($E9,'1MD ELO (4)'!$A$7:$O$80,14))</f>
        <v/>
      </c>
      <c r="C9" s="47" t="str">
        <f>IF($E9="","",VLOOKUP($E9,'1MD ELO (4)'!$A$7:$O$80,15))</f>
        <v/>
      </c>
      <c r="D9" s="293" t="str">
        <f>IF($E9="","",VLOOKUP($E9,'1MD ELO (4)'!$A$7:$O$80,5))</f>
        <v/>
      </c>
      <c r="E9" s="48"/>
      <c r="F9" s="77" t="str">
        <f>UPPER(IF($E9="","",VLOOKUP($E9,'1MD ELO (4)'!$A$7:$O$80,2)))</f>
        <v/>
      </c>
      <c r="G9" s="77" t="str">
        <f>IF($E9="","",VLOOKUP($E9,'1MD ELO (4)'!$A$7:$O$80,3))</f>
        <v/>
      </c>
      <c r="H9" s="77"/>
      <c r="I9" s="77" t="str">
        <f>IF($E9="","",VLOOKUP($E9,'1MD ELO (4)'!$A$7:$O$80,4))</f>
        <v/>
      </c>
      <c r="J9" s="294"/>
      <c r="K9" s="295" t="str">
        <f>UPPER(IF(OR(J10="a",J10="as"),F9,IF(OR(J10="b",J10="bs"),F10,)))</f>
        <v/>
      </c>
      <c r="L9" s="303"/>
      <c r="M9" s="300"/>
      <c r="N9" s="304"/>
      <c r="O9" s="297"/>
      <c r="P9" s="297"/>
      <c r="Q9" s="297"/>
      <c r="R9" s="297"/>
      <c r="S9" s="56"/>
      <c r="U9" s="63" t="e">
        <f>#REF!</f>
        <v>#REF!</v>
      </c>
      <c r="Y9" s="275"/>
      <c r="Z9" s="275"/>
      <c r="AA9" s="275" t="s">
        <v>127</v>
      </c>
      <c r="AB9" s="276">
        <v>60</v>
      </c>
      <c r="AC9" s="276">
        <v>40</v>
      </c>
      <c r="AD9" s="276">
        <v>25</v>
      </c>
      <c r="AE9" s="276">
        <v>10</v>
      </c>
      <c r="AF9" s="276">
        <v>5</v>
      </c>
      <c r="AG9" s="276">
        <v>2</v>
      </c>
      <c r="AH9" s="276">
        <v>1</v>
      </c>
      <c r="AI9"/>
      <c r="AJ9"/>
      <c r="AK9"/>
    </row>
    <row r="10" spans="1:37" s="5" customFormat="1" ht="9" customHeight="1">
      <c r="A10" s="302" t="s">
        <v>152</v>
      </c>
      <c r="B10" s="47" t="str">
        <f>IF($E10="","",VLOOKUP($E10,'1MD ELO (4)'!$A$7:$O$80,14))</f>
        <v/>
      </c>
      <c r="C10" s="47" t="str">
        <f>IF($E10="","",VLOOKUP($E10,'1MD ELO (4)'!$A$7:$O$80,15))</f>
        <v/>
      </c>
      <c r="D10" s="293" t="str">
        <f>IF($E10="","",VLOOKUP($E10,'1MD ELO (4)'!$A$7:$O$80,5))</f>
        <v/>
      </c>
      <c r="E10" s="48"/>
      <c r="F10" s="77" t="str">
        <f>UPPER(IF($E10="","",VLOOKUP($E10,'1MD ELO (4)'!$A$7:$O$80,2)))</f>
        <v/>
      </c>
      <c r="G10" s="77" t="str">
        <f>IF($E10="","",VLOOKUP($E10,'1MD ELO (4)'!$A$7:$O$80,3))</f>
        <v/>
      </c>
      <c r="H10" s="77"/>
      <c r="I10" s="77" t="str">
        <f>IF($E10="","",VLOOKUP($E10,'1MD ELO (4)'!$A$7:$O$80,4))</f>
        <v/>
      </c>
      <c r="J10" s="299"/>
      <c r="K10" s="300"/>
      <c r="L10" s="297"/>
      <c r="M10" s="87" t="s">
        <v>173</v>
      </c>
      <c r="N10" s="73"/>
      <c r="O10" s="295" t="str">
        <f>UPPER(IF(OR(N10="a",N10="as"),M8,IF(OR(N10="b",N10="bs"),M12,)))</f>
        <v/>
      </c>
      <c r="P10" s="296"/>
      <c r="Q10" s="297"/>
      <c r="R10" s="297"/>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t="s">
        <v>153</v>
      </c>
      <c r="B11" s="47" t="str">
        <f>IF($E11="","",VLOOKUP($E11,'1MD ELO (4)'!$A$7:$O$80,14))</f>
        <v/>
      </c>
      <c r="C11" s="47" t="str">
        <f>IF($E11="","",VLOOKUP($E11,'1MD ELO (4)'!$A$7:$O$80,15))</f>
        <v/>
      </c>
      <c r="D11" s="293" t="str">
        <f>IF($E11="","",VLOOKUP($E11,'1MD ELO (4)'!$A$7:$O$80,5))</f>
        <v/>
      </c>
      <c r="E11" s="48"/>
      <c r="F11" s="77" t="str">
        <f>UPPER(IF($E11="","",VLOOKUP($E11,'1MD ELO (4)'!$A$7:$O$80,2)))</f>
        <v/>
      </c>
      <c r="G11" s="77" t="str">
        <f>IF($E11="","",VLOOKUP($E11,'1MD ELO (4)'!$A$7:$O$80,3))</f>
        <v/>
      </c>
      <c r="H11" s="77"/>
      <c r="I11" s="77" t="str">
        <f>IF($E11="","",VLOOKUP($E11,'1MD ELO (4)'!$A$7:$O$80,4))</f>
        <v/>
      </c>
      <c r="J11" s="294"/>
      <c r="K11" s="295" t="str">
        <f>UPPER(IF(OR(J12="a",J12="as"),F11,IF(OR(J12="b",J12="bs"),F12,)))</f>
        <v/>
      </c>
      <c r="L11" s="296"/>
      <c r="M11" s="305"/>
      <c r="N11" s="306"/>
      <c r="O11" s="300"/>
      <c r="P11" s="304"/>
      <c r="Q11" s="300"/>
      <c r="R11" s="297"/>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t="s">
        <v>154</v>
      </c>
      <c r="B12" s="47" t="str">
        <f>IF($E12="","",VLOOKUP($E12,'1MD ELO (4)'!$A$7:$O$80,14))</f>
        <v/>
      </c>
      <c r="C12" s="47" t="str">
        <f>IF($E12="","",VLOOKUP($E12,'1MD ELO (4)'!$A$7:$O$80,15))</f>
        <v/>
      </c>
      <c r="D12" s="293" t="str">
        <f>IF($E12="","",VLOOKUP($E12,'1MD ELO (4)'!$A$7:$O$80,5))</f>
        <v/>
      </c>
      <c r="E12" s="48"/>
      <c r="F12" s="77" t="str">
        <f>UPPER(IF($E12="","",VLOOKUP($E12,'1MD ELO (4)'!$A$7:$O$80,2)))</f>
        <v/>
      </c>
      <c r="G12" s="77" t="str">
        <f>IF($E12="","",VLOOKUP($E12,'1MD ELO (4)'!$A$7:$O$80,3))</f>
        <v/>
      </c>
      <c r="H12" s="77"/>
      <c r="I12" s="77" t="str">
        <f>IF($E12="","",VLOOKUP($E12,'1MD ELO (4)'!$A$7:$O$80,4))</f>
        <v/>
      </c>
      <c r="J12" s="299"/>
      <c r="K12" s="300"/>
      <c r="L12" s="301"/>
      <c r="M12" s="295" t="str">
        <f>UPPER(IF(OR(L12="a",L12="as"),K11,IF(OR(L12="b",L12="bs"),K13,)))</f>
        <v/>
      </c>
      <c r="N12" s="307"/>
      <c r="O12" s="297"/>
      <c r="P12" s="304"/>
      <c r="Q12" s="297"/>
      <c r="R12" s="297"/>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298" t="s">
        <v>156</v>
      </c>
      <c r="B13" s="47" t="str">
        <f>IF($E13="","",VLOOKUP($E13,'1MD ELO (4)'!$A$7:$O$80,14))</f>
        <v/>
      </c>
      <c r="C13" s="47" t="str">
        <f>IF($E13="","",VLOOKUP($E13,'1MD ELO (4)'!$A$7:$O$80,15))</f>
        <v/>
      </c>
      <c r="D13" s="293" t="str">
        <f>IF($E13="","",VLOOKUP($E13,'1MD ELO (4)'!$A$7:$O$80,5))</f>
        <v/>
      </c>
      <c r="E13" s="48"/>
      <c r="F13" s="77" t="str">
        <f>UPPER(IF($E13="","",VLOOKUP($E13,'1MD ELO (4)'!$A$7:$O$80,2)))</f>
        <v/>
      </c>
      <c r="G13" s="77" t="str">
        <f>IF($E13="","",VLOOKUP($E13,'1MD ELO (4)'!$A$7:$O$80,3))</f>
        <v/>
      </c>
      <c r="H13" s="77"/>
      <c r="I13" s="77" t="str">
        <f>IF($E13="","",VLOOKUP($E13,'1MD ELO (4)'!$A$7:$O$80,4))</f>
        <v/>
      </c>
      <c r="J13" s="294"/>
      <c r="K13" s="295" t="str">
        <f>UPPER(IF(OR(J14="a",J14="as"),F13,IF(OR(J14="b",J14="bs"),F14,)))</f>
        <v/>
      </c>
      <c r="L13" s="308"/>
      <c r="M13" s="300"/>
      <c r="N13" s="297"/>
      <c r="O13" s="297"/>
      <c r="P13" s="304"/>
      <c r="Q13" s="297"/>
      <c r="R13" s="297"/>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9" t="s">
        <v>157</v>
      </c>
      <c r="B14" s="47" t="str">
        <f>IF($E14="","",VLOOKUP($E14,'1MD ELO (4)'!$A$7:$O$80,14))</f>
        <v/>
      </c>
      <c r="C14" s="47" t="str">
        <f>IF($E14="","",VLOOKUP($E14,'1MD ELO (4)'!$A$7:$O$80,15))</f>
        <v/>
      </c>
      <c r="D14" s="293" t="str">
        <f>IF($E14="","",VLOOKUP($E14,'1MD ELO (4)'!$A$7:$O$80,5))</f>
        <v/>
      </c>
      <c r="E14" s="48"/>
      <c r="F14" s="50" t="str">
        <f>UPPER(IF($E14="","",VLOOKUP($E14,'1MD ELO (4)'!$A$7:$O$80,2)))</f>
        <v/>
      </c>
      <c r="G14" s="50" t="str">
        <f>IF($E14="","",VLOOKUP($E14,'1MD ELO (4)'!$A$7:$O$80,3))</f>
        <v/>
      </c>
      <c r="H14" s="50"/>
      <c r="I14" s="50" t="str">
        <f>IF($E14="","",VLOOKUP($E14,'1MD ELO (4)'!$A$7:$O$80,4))</f>
        <v/>
      </c>
      <c r="J14" s="299"/>
      <c r="K14" s="300"/>
      <c r="L14" s="297"/>
      <c r="M14" s="297"/>
      <c r="N14" s="310"/>
      <c r="O14" s="87" t="s">
        <v>173</v>
      </c>
      <c r="P14" s="73"/>
      <c r="Q14" s="295" t="str">
        <f>UPPER(IF(OR(P14="a",P14="as"),O10,IF(OR(P14="b",P14="bs"),O18,)))</f>
        <v/>
      </c>
      <c r="R14" s="296"/>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292" t="s">
        <v>274</v>
      </c>
      <c r="B15" s="47" t="str">
        <f>IF($E15="","",VLOOKUP($E15,'1MD ELO (4)'!$A$7:$O$80,14))</f>
        <v/>
      </c>
      <c r="C15" s="47" t="str">
        <f>IF($E15="","",VLOOKUP($E15,'1MD ELO (4)'!$A$7:$O$80,15))</f>
        <v/>
      </c>
      <c r="D15" s="293" t="str">
        <f>IF($E15="","",VLOOKUP($E15,'1MD ELO (4)'!$A$7:$O$80,5))</f>
        <v/>
      </c>
      <c r="E15" s="48"/>
      <c r="F15" s="50" t="str">
        <f>UPPER(IF($E15="","",VLOOKUP($E15,'1MD ELO (4)'!$A$7:$O$80,2)))</f>
        <v/>
      </c>
      <c r="G15" s="50" t="str">
        <f>IF($E15="","",VLOOKUP($E15,'1MD ELO (4)'!$A$7:$O$80,3))</f>
        <v/>
      </c>
      <c r="H15" s="50"/>
      <c r="I15" s="50" t="str">
        <f>IF($E15="","",VLOOKUP($E15,'1MD ELO (4)'!$A$7:$O$80,4))</f>
        <v/>
      </c>
      <c r="J15" s="294"/>
      <c r="K15" s="295" t="str">
        <f>UPPER(IF(OR(J16="a",J16="as"),F15,IF(OR(J16="b",J16="bs"),F16,)))</f>
        <v/>
      </c>
      <c r="L15" s="296"/>
      <c r="M15" s="297"/>
      <c r="N15" s="297"/>
      <c r="O15" s="297"/>
      <c r="P15" s="304"/>
      <c r="Q15" s="300"/>
      <c r="R15" s="304"/>
      <c r="S15" s="56"/>
      <c r="U15" s="63" t="e">
        <f>#REF!</f>
        <v>#REF!</v>
      </c>
      <c r="Y15" s="275"/>
      <c r="Z15" s="275"/>
      <c r="AA15" s="275"/>
      <c r="AB15" s="275"/>
      <c r="AC15" s="275"/>
      <c r="AD15" s="275"/>
      <c r="AE15" s="275"/>
      <c r="AF15" s="275"/>
      <c r="AG15" s="275"/>
      <c r="AH15" s="275"/>
      <c r="AI15"/>
      <c r="AJ15"/>
      <c r="AK15"/>
    </row>
    <row r="16" spans="1:37" s="5" customFormat="1" ht="9.6" customHeight="1">
      <c r="A16" s="298" t="s">
        <v>275</v>
      </c>
      <c r="B16" s="47" t="str">
        <f>IF($E16="","",VLOOKUP($E16,'1MD ELO (4)'!$A$7:$O$80,14))</f>
        <v/>
      </c>
      <c r="C16" s="47" t="str">
        <f>IF($E16="","",VLOOKUP($E16,'1MD ELO (4)'!$A$7:$O$80,15))</f>
        <v/>
      </c>
      <c r="D16" s="293" t="str">
        <f>IF($E16="","",VLOOKUP($E16,'1MD ELO (4)'!$A$7:$O$80,5))</f>
        <v/>
      </c>
      <c r="E16" s="48"/>
      <c r="F16" s="77" t="str">
        <f>UPPER(IF($E16="","",VLOOKUP($E16,'1MD ELO (4)'!$A$7:$O$80,2)))</f>
        <v/>
      </c>
      <c r="G16" s="77" t="str">
        <f>IF($E16="","",VLOOKUP($E16,'1MD ELO (4)'!$A$7:$O$80,3))</f>
        <v/>
      </c>
      <c r="H16" s="77"/>
      <c r="I16" s="77" t="str">
        <f>IF($E16="","",VLOOKUP($E16,'1MD ELO (4)'!$A$7:$O$80,4))</f>
        <v/>
      </c>
      <c r="J16" s="299"/>
      <c r="K16" s="300"/>
      <c r="L16" s="301"/>
      <c r="M16" s="295" t="str">
        <f>UPPER(IF(OR(L16="a",L16="as"),K15,IF(OR(L16="b",L16="bs"),K17,)))</f>
        <v/>
      </c>
      <c r="N16" s="296"/>
      <c r="O16" s="297"/>
      <c r="P16" s="304"/>
      <c r="Q16" s="297"/>
      <c r="R16" s="304"/>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t="s">
        <v>276</v>
      </c>
      <c r="B17" s="47" t="str">
        <f>IF($E17="","",VLOOKUP($E17,'1MD ELO (4)'!$A$7:$O$80,14))</f>
        <v/>
      </c>
      <c r="C17" s="47" t="str">
        <f>IF($E17="","",VLOOKUP($E17,'1MD ELO (4)'!$A$7:$O$80,15))</f>
        <v/>
      </c>
      <c r="D17" s="293" t="str">
        <f>IF($E17="","",VLOOKUP($E17,'1MD ELO (4)'!$A$7:$O$80,5))</f>
        <v/>
      </c>
      <c r="E17" s="48"/>
      <c r="F17" s="77" t="str">
        <f>UPPER(IF($E17="","",VLOOKUP($E17,'1MD ELO (4)'!$A$7:$O$80,2)))</f>
        <v/>
      </c>
      <c r="G17" s="77" t="str">
        <f>IF($E17="","",VLOOKUP($E17,'1MD ELO (4)'!$A$7:$O$80,3))</f>
        <v/>
      </c>
      <c r="H17" s="77"/>
      <c r="I17" s="77" t="str">
        <f>IF($E17="","",VLOOKUP($E17,'1MD ELO (4)'!$A$7:$O$80,4))</f>
        <v/>
      </c>
      <c r="J17" s="294"/>
      <c r="K17" s="295" t="str">
        <f>UPPER(IF(OR(J18="a",J18="as"),F17,IF(OR(J18="b",J18="bs"),F18,)))</f>
        <v/>
      </c>
      <c r="L17" s="303"/>
      <c r="M17" s="300"/>
      <c r="N17" s="304"/>
      <c r="O17" s="297"/>
      <c r="P17" s="304"/>
      <c r="Q17" s="297"/>
      <c r="R17" s="304"/>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t="s">
        <v>277</v>
      </c>
      <c r="B18" s="47" t="str">
        <f>IF($E18="","",VLOOKUP($E18,'1MD ELO (4)'!$A$7:$O$80,14))</f>
        <v/>
      </c>
      <c r="C18" s="47" t="str">
        <f>IF($E18="","",VLOOKUP($E18,'1MD ELO (4)'!$A$7:$O$80,15))</f>
        <v/>
      </c>
      <c r="D18" s="293" t="str">
        <f>IF($E18="","",VLOOKUP($E18,'1MD ELO (4)'!$A$7:$O$80,5))</f>
        <v/>
      </c>
      <c r="E18" s="48"/>
      <c r="F18" s="77" t="str">
        <f>UPPER(IF($E18="","",VLOOKUP($E18,'1MD ELO (4)'!$A$7:$O$80,2)))</f>
        <v/>
      </c>
      <c r="G18" s="77" t="str">
        <f>IF($E18="","",VLOOKUP($E18,'1MD ELO (4)'!$A$7:$O$80,3))</f>
        <v/>
      </c>
      <c r="H18" s="77"/>
      <c r="I18" s="77" t="str">
        <f>IF($E18="","",VLOOKUP($E18,'1MD ELO (4)'!$A$7:$O$80,4))</f>
        <v/>
      </c>
      <c r="J18" s="299"/>
      <c r="K18" s="300"/>
      <c r="L18" s="297"/>
      <c r="M18" s="87" t="s">
        <v>173</v>
      </c>
      <c r="N18" s="73"/>
      <c r="O18" s="295" t="str">
        <f>UPPER(IF(OR(N18="a",N18="as"),M16,IF(OR(N18="b",N18="bs"),M20,)))</f>
        <v/>
      </c>
      <c r="P18" s="308"/>
      <c r="Q18" s="297"/>
      <c r="R18" s="304"/>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t="s">
        <v>278</v>
      </c>
      <c r="B19" s="47" t="str">
        <f>IF($E19="","",VLOOKUP($E19,'1MD ELO (4)'!$A$7:$O$80,14))</f>
        <v/>
      </c>
      <c r="C19" s="47" t="str">
        <f>IF($E19="","",VLOOKUP($E19,'1MD ELO (4)'!$A$7:$O$80,15))</f>
        <v/>
      </c>
      <c r="D19" s="293" t="str">
        <f>IF($E19="","",VLOOKUP($E19,'1MD ELO (4)'!$A$7:$O$80,5))</f>
        <v/>
      </c>
      <c r="E19" s="48"/>
      <c r="F19" s="77" t="str">
        <f>UPPER(IF($E19="","",VLOOKUP($E19,'1MD ELO (4)'!$A$7:$O$80,2)))</f>
        <v/>
      </c>
      <c r="G19" s="77" t="str">
        <f>IF($E19="","",VLOOKUP($E19,'1MD ELO (4)'!$A$7:$O$80,3))</f>
        <v/>
      </c>
      <c r="H19" s="77"/>
      <c r="I19" s="77" t="str">
        <f>IF($E19="","",VLOOKUP($E19,'1MD ELO (4)'!$A$7:$O$80,4))</f>
        <v/>
      </c>
      <c r="J19" s="294"/>
      <c r="K19" s="295" t="str">
        <f>UPPER(IF(OR(J20="a",J20="as"),F19,IF(OR(J20="b",J20="bs"),F20,)))</f>
        <v/>
      </c>
      <c r="L19" s="296"/>
      <c r="M19" s="305"/>
      <c r="N19" s="306"/>
      <c r="O19" s="300"/>
      <c r="P19" s="297"/>
      <c r="Q19" s="297"/>
      <c r="R19" s="304"/>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t="s">
        <v>279</v>
      </c>
      <c r="B20" s="47" t="str">
        <f>IF($E20="","",VLOOKUP($E20,'1MD ELO (4)'!$A$7:$O$80,14))</f>
        <v/>
      </c>
      <c r="C20" s="47" t="str">
        <f>IF($E20="","",VLOOKUP($E20,'1MD ELO (4)'!$A$7:$O$80,15))</f>
        <v/>
      </c>
      <c r="D20" s="293" t="str">
        <f>IF($E20="","",VLOOKUP($E20,'1MD ELO (4)'!$A$7:$O$80,5))</f>
        <v/>
      </c>
      <c r="E20" s="48"/>
      <c r="F20" s="77" t="str">
        <f>UPPER(IF($E20="","",VLOOKUP($E20,'1MD ELO (4)'!$A$7:$O$80,2)))</f>
        <v/>
      </c>
      <c r="G20" s="77" t="str">
        <f>IF($E20="","",VLOOKUP($E20,'1MD ELO (4)'!$A$7:$O$80,3))</f>
        <v/>
      </c>
      <c r="H20" s="77"/>
      <c r="I20" s="77" t="str">
        <f>IF($E20="","",VLOOKUP($E20,'1MD ELO (4)'!$A$7:$O$80,4))</f>
        <v/>
      </c>
      <c r="J20" s="299"/>
      <c r="K20" s="300"/>
      <c r="L20" s="301"/>
      <c r="M20" s="295" t="str">
        <f>UPPER(IF(OR(L20="a",L20="as"),K19,IF(OR(L20="b",L20="bs"),K21,)))</f>
        <v/>
      </c>
      <c r="N20" s="307"/>
      <c r="O20" s="297"/>
      <c r="P20" s="297"/>
      <c r="Q20" s="297"/>
      <c r="R20" s="304"/>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8" t="s">
        <v>280</v>
      </c>
      <c r="B21" s="47" t="str">
        <f>IF($E21="","",VLOOKUP($E21,'1MD ELO (4)'!$A$7:$O$80,14))</f>
        <v/>
      </c>
      <c r="C21" s="47" t="str">
        <f>IF($E21="","",VLOOKUP($E21,'1MD ELO (4)'!$A$7:$O$80,15))</f>
        <v/>
      </c>
      <c r="D21" s="293" t="str">
        <f>IF($E21="","",VLOOKUP($E21,'1MD ELO (4)'!$A$7:$O$80,5))</f>
        <v/>
      </c>
      <c r="E21" s="48"/>
      <c r="F21" s="77" t="str">
        <f>UPPER(IF($E21="","",VLOOKUP($E21,'1MD ELO (4)'!$A$7:$O$80,2)))</f>
        <v/>
      </c>
      <c r="G21" s="77" t="str">
        <f>IF($E21="","",VLOOKUP($E21,'1MD ELO (4)'!$A$7:$O$80,3))</f>
        <v/>
      </c>
      <c r="H21" s="77"/>
      <c r="I21" s="77" t="str">
        <f>IF($E21="","",VLOOKUP($E21,'1MD ELO (4)'!$A$7:$O$80,4))</f>
        <v/>
      </c>
      <c r="J21" s="294"/>
      <c r="K21" s="295" t="str">
        <f>UPPER(IF(OR(J22="a",J22="as"),F21,IF(OR(J22="b",J22="bs"),F22,)))</f>
        <v/>
      </c>
      <c r="L21" s="308"/>
      <c r="M21" s="300"/>
      <c r="N21" s="297"/>
      <c r="O21" s="297"/>
      <c r="P21" s="297"/>
      <c r="Q21" s="297"/>
      <c r="R21" s="304"/>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9" t="s">
        <v>281</v>
      </c>
      <c r="B22" s="47" t="str">
        <f>IF($E22="","",VLOOKUP($E22,'1MD ELO (4)'!$A$7:$O$80,14))</f>
        <v/>
      </c>
      <c r="C22" s="47" t="str">
        <f>IF($E22="","",VLOOKUP($E22,'1MD ELO (4)'!$A$7:$O$80,15))</f>
        <v/>
      </c>
      <c r="D22" s="293" t="str">
        <f>IF($E22="","",VLOOKUP($E22,'1MD ELO (4)'!$A$7:$O$80,5))</f>
        <v/>
      </c>
      <c r="E22" s="48"/>
      <c r="F22" s="50" t="str">
        <f>UPPER(IF($E22="","",VLOOKUP($E22,'1MD ELO (4)'!$A$7:$O$80,2)))</f>
        <v/>
      </c>
      <c r="G22" s="50" t="str">
        <f>IF($E22="","",VLOOKUP($E22,'1MD ELO (4)'!$A$7:$O$80,3))</f>
        <v/>
      </c>
      <c r="H22" s="50"/>
      <c r="I22" s="50" t="str">
        <f>IF($E22="","",VLOOKUP($E22,'1MD ELO (4)'!$A$7:$O$80,4))</f>
        <v/>
      </c>
      <c r="J22" s="299"/>
      <c r="K22" s="300"/>
      <c r="L22" s="297"/>
      <c r="M22" s="297"/>
      <c r="N22" s="310"/>
      <c r="O22" s="311" t="s">
        <v>282</v>
      </c>
      <c r="P22" s="312"/>
      <c r="Q22" s="295" t="str">
        <f>UPPER(IF(OR(P23="a",P23="as"),Q14,IF(OR(P23="b",P23="bs"),Q30,)))</f>
        <v/>
      </c>
      <c r="R22" s="313"/>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t="s">
        <v>283</v>
      </c>
      <c r="B23" s="47" t="str">
        <f>IF($E23="","",VLOOKUP($E23,'1MD ELO (4)'!$A$7:$O$80,14))</f>
        <v/>
      </c>
      <c r="C23" s="47" t="str">
        <f>IF($E23="","",VLOOKUP($E23,'1MD ELO (4)'!$A$7:$O$80,15))</f>
        <v/>
      </c>
      <c r="D23" s="293" t="str">
        <f>IF($E23="","",VLOOKUP($E23,'1MD ELO (4)'!$A$7:$O$80,5))</f>
        <v/>
      </c>
      <c r="E23" s="48"/>
      <c r="F23" s="50" t="str">
        <f>UPPER(IF($E23="","",VLOOKUP($E23,'1MD ELO (4)'!$A$7:$O$80,2)))</f>
        <v/>
      </c>
      <c r="G23" s="50" t="str">
        <f>IF($E23="","",VLOOKUP($E23,'1MD ELO (4)'!$A$7:$O$80,3))</f>
        <v/>
      </c>
      <c r="H23" s="50"/>
      <c r="I23" s="50" t="str">
        <f>IF($E23="","",VLOOKUP($E23,'1MD ELO (4)'!$A$7:$O$80,4))</f>
        <v/>
      </c>
      <c r="J23" s="294"/>
      <c r="K23" s="295" t="str">
        <f>UPPER(IF(OR(J24="a",J24="as"),F23,IF(OR(J24="b",J24="bs"),F24,)))</f>
        <v/>
      </c>
      <c r="L23" s="296"/>
      <c r="M23" s="297"/>
      <c r="N23" s="297"/>
      <c r="O23" s="87" t="s">
        <v>173</v>
      </c>
      <c r="P23" s="314"/>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298" t="s">
        <v>284</v>
      </c>
      <c r="B24" s="47" t="str">
        <f>IF($E24="","",VLOOKUP($E24,'1MD ELO (4)'!$A$7:$O$80,14))</f>
        <v/>
      </c>
      <c r="C24" s="47" t="str">
        <f>IF($E24="","",VLOOKUP($E24,'1MD ELO (4)'!$A$7:$O$80,15))</f>
        <v/>
      </c>
      <c r="D24" s="293" t="str">
        <f>IF($E24="","",VLOOKUP($E24,'1MD ELO (4)'!$A$7:$O$80,5))</f>
        <v/>
      </c>
      <c r="E24" s="48"/>
      <c r="F24" s="77" t="str">
        <f>UPPER(IF($E24="","",VLOOKUP($E24,'1MD ELO (4)'!$A$7:$O$80,2)))</f>
        <v/>
      </c>
      <c r="G24" s="77" t="str">
        <f>IF($E24="","",VLOOKUP($E24,'1MD ELO (4)'!$A$7:$O$80,3))</f>
        <v/>
      </c>
      <c r="H24" s="77"/>
      <c r="I24" s="77" t="str">
        <f>IF($E24="","",VLOOKUP($E24,'1MD ELO (4)'!$A$7:$O$80,4))</f>
        <v/>
      </c>
      <c r="J24" s="299"/>
      <c r="K24" s="300"/>
      <c r="L24" s="301"/>
      <c r="M24" s="295" t="str">
        <f>UPPER(IF(OR(L24="a",L24="as"),K23,IF(OR(L24="b",L24="bs"),K25,)))</f>
        <v/>
      </c>
      <c r="N24" s="296"/>
      <c r="O24" s="297"/>
      <c r="P24" s="297"/>
      <c r="Q24" s="297"/>
      <c r="R24" s="304"/>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t="s">
        <v>285</v>
      </c>
      <c r="B25" s="47" t="str">
        <f>IF($E25="","",VLOOKUP($E25,'1MD ELO (4)'!$A$7:$O$80,14))</f>
        <v/>
      </c>
      <c r="C25" s="47" t="str">
        <f>IF($E25="","",VLOOKUP($E25,'1MD ELO (4)'!$A$7:$O$80,15))</f>
        <v/>
      </c>
      <c r="D25" s="293" t="str">
        <f>IF($E25="","",VLOOKUP($E25,'1MD ELO (4)'!$A$7:$O$80,5))</f>
        <v/>
      </c>
      <c r="E25" s="48"/>
      <c r="F25" s="77" t="str">
        <f>UPPER(IF($E25="","",VLOOKUP($E25,'1MD ELO (4)'!$A$7:$O$80,2)))</f>
        <v/>
      </c>
      <c r="G25" s="77" t="str">
        <f>IF($E25="","",VLOOKUP($E25,'1MD ELO (4)'!$A$7:$O$80,3))</f>
        <v/>
      </c>
      <c r="H25" s="77"/>
      <c r="I25" s="77" t="str">
        <f>IF($E25="","",VLOOKUP($E25,'1MD ELO (4)'!$A$7:$O$80,4))</f>
        <v/>
      </c>
      <c r="J25" s="294"/>
      <c r="K25" s="295" t="str">
        <f>UPPER(IF(OR(J26="a",J26="as"),F25,IF(OR(J26="b",J26="bs"),F26,)))</f>
        <v/>
      </c>
      <c r="L25" s="303"/>
      <c r="M25" s="300"/>
      <c r="N25" s="304"/>
      <c r="O25" s="297"/>
      <c r="P25" s="297"/>
      <c r="Q25" s="719" t="str">
        <f>IF(Y3="","",CONCATENATE(AC1," pont"))</f>
        <v/>
      </c>
      <c r="R25" s="720"/>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t="s">
        <v>286</v>
      </c>
      <c r="B26" s="47" t="str">
        <f>IF($E26="","",VLOOKUP($E26,'1MD ELO (4)'!$A$7:$O$80,14))</f>
        <v/>
      </c>
      <c r="C26" s="47" t="str">
        <f>IF($E26="","",VLOOKUP($E26,'1MD ELO (4)'!$A$7:$O$80,15))</f>
        <v/>
      </c>
      <c r="D26" s="293" t="str">
        <f>IF($E26="","",VLOOKUP($E26,'1MD ELO (4)'!$A$7:$O$80,5))</f>
        <v/>
      </c>
      <c r="E26" s="48"/>
      <c r="F26" s="77" t="str">
        <f>UPPER(IF($E26="","",VLOOKUP($E26,'1MD ELO (4)'!$A$7:$O$80,2)))</f>
        <v/>
      </c>
      <c r="G26" s="77" t="str">
        <f>IF($E26="","",VLOOKUP($E26,'1MD ELO (4)'!$A$7:$O$80,3))</f>
        <v/>
      </c>
      <c r="H26" s="77"/>
      <c r="I26" s="77" t="str">
        <f>IF($E26="","",VLOOKUP($E26,'1MD ELO (4)'!$A$7:$O$80,4))</f>
        <v/>
      </c>
      <c r="J26" s="299"/>
      <c r="K26" s="300"/>
      <c r="L26" s="297"/>
      <c r="M26" s="87" t="s">
        <v>173</v>
      </c>
      <c r="N26" s="73"/>
      <c r="O26" s="295" t="str">
        <f>UPPER(IF(OR(N26="a",N26="as"),M24,IF(OR(N26="b",N26="bs"),M28,)))</f>
        <v/>
      </c>
      <c r="P26" s="296"/>
      <c r="Q26" s="297"/>
      <c r="R26" s="304"/>
      <c r="S26" s="56"/>
      <c r="Y26"/>
      <c r="Z26"/>
      <c r="AA26"/>
      <c r="AB26"/>
      <c r="AC26"/>
      <c r="AD26"/>
      <c r="AE26"/>
      <c r="AF26"/>
      <c r="AG26"/>
      <c r="AH26"/>
      <c r="AI26"/>
      <c r="AJ26"/>
      <c r="AK26"/>
    </row>
    <row r="27" spans="1:37" s="5" customFormat="1" ht="9.6" customHeight="1">
      <c r="A27" s="302" t="s">
        <v>287</v>
      </c>
      <c r="B27" s="47" t="str">
        <f>IF($E27="","",VLOOKUP($E27,'1MD ELO (4)'!$A$7:$O$80,14))</f>
        <v/>
      </c>
      <c r="C27" s="47" t="str">
        <f>IF($E27="","",VLOOKUP($E27,'1MD ELO (4)'!$A$7:$O$80,15))</f>
        <v/>
      </c>
      <c r="D27" s="293" t="str">
        <f>IF($E27="","",VLOOKUP($E27,'1MD ELO (4)'!$A$7:$O$80,5))</f>
        <v/>
      </c>
      <c r="E27" s="48"/>
      <c r="F27" s="77" t="str">
        <f>UPPER(IF($E27="","",VLOOKUP($E27,'1MD ELO (4)'!$A$7:$O$80,2)))</f>
        <v/>
      </c>
      <c r="G27" s="77" t="str">
        <f>IF($E27="","",VLOOKUP($E27,'1MD ELO (4)'!$A$7:$O$80,3))</f>
        <v/>
      </c>
      <c r="H27" s="77"/>
      <c r="I27" s="77" t="str">
        <f>IF($E27="","",VLOOKUP($E27,'1MD ELO (4)'!$A$7:$O$80,4))</f>
        <v/>
      </c>
      <c r="J27" s="294"/>
      <c r="K27" s="295" t="str">
        <f>UPPER(IF(OR(J28="a",J28="as"),F27,IF(OR(J28="b",J28="bs"),F28,)))</f>
        <v/>
      </c>
      <c r="L27" s="296"/>
      <c r="M27" s="305"/>
      <c r="N27" s="306"/>
      <c r="O27" s="300"/>
      <c r="P27" s="304"/>
      <c r="Q27" s="297"/>
      <c r="R27" s="304"/>
      <c r="S27" s="56"/>
      <c r="Y27"/>
      <c r="Z27"/>
      <c r="AA27"/>
      <c r="AB27"/>
      <c r="AC27"/>
      <c r="AD27"/>
      <c r="AE27"/>
      <c r="AF27"/>
      <c r="AG27"/>
      <c r="AH27"/>
      <c r="AI27"/>
      <c r="AJ27"/>
      <c r="AK27"/>
    </row>
    <row r="28" spans="1:37" s="5" customFormat="1" ht="9.6" customHeight="1">
      <c r="A28" s="302" t="s">
        <v>288</v>
      </c>
      <c r="B28" s="47" t="str">
        <f>IF($E28="","",VLOOKUP($E28,'1MD ELO (4)'!$A$7:$O$80,14))</f>
        <v/>
      </c>
      <c r="C28" s="47" t="str">
        <f>IF($E28="","",VLOOKUP($E28,'1MD ELO (4)'!$A$7:$O$80,15))</f>
        <v/>
      </c>
      <c r="D28" s="293" t="str">
        <f>IF($E28="","",VLOOKUP($E28,'1MD ELO (4)'!$A$7:$O$80,5))</f>
        <v/>
      </c>
      <c r="E28" s="48"/>
      <c r="F28" s="77" t="str">
        <f>UPPER(IF($E28="","",VLOOKUP($E28,'1MD ELO (4)'!$A$7:$O$80,2)))</f>
        <v/>
      </c>
      <c r="G28" s="77" t="str">
        <f>IF($E28="","",VLOOKUP($E28,'1MD ELO (4)'!$A$7:$O$80,3))</f>
        <v/>
      </c>
      <c r="H28" s="77"/>
      <c r="I28" s="77" t="str">
        <f>IF($E28="","",VLOOKUP($E28,'1MD ELO (4)'!$A$7:$O$80,4))</f>
        <v/>
      </c>
      <c r="J28" s="299"/>
      <c r="K28" s="300"/>
      <c r="L28" s="301"/>
      <c r="M28" s="295" t="str">
        <f>UPPER(IF(OR(L28="a",L28="as"),K27,IF(OR(L28="b",L28="bs"),K29,)))</f>
        <v/>
      </c>
      <c r="N28" s="307"/>
      <c r="O28" s="297"/>
      <c r="P28" s="304"/>
      <c r="Q28" s="297"/>
      <c r="R28" s="304"/>
      <c r="S28" s="56"/>
    </row>
    <row r="29" spans="1:37" s="5" customFormat="1" ht="9.6" customHeight="1">
      <c r="A29" s="298" t="s">
        <v>289</v>
      </c>
      <c r="B29" s="47" t="str">
        <f>IF($E29="","",VLOOKUP($E29,'1MD ELO (4)'!$A$7:$O$80,14))</f>
        <v/>
      </c>
      <c r="C29" s="47" t="str">
        <f>IF($E29="","",VLOOKUP($E29,'1MD ELO (4)'!$A$7:$O$80,15))</f>
        <v/>
      </c>
      <c r="D29" s="293" t="str">
        <f>IF($E29="","",VLOOKUP($E29,'1MD ELO (4)'!$A$7:$O$80,5))</f>
        <v/>
      </c>
      <c r="E29" s="48"/>
      <c r="F29" s="77" t="str">
        <f>UPPER(IF($E29="","",VLOOKUP($E29,'1MD ELO (4)'!$A$7:$O$80,2)))</f>
        <v/>
      </c>
      <c r="G29" s="77" t="str">
        <f>IF($E29="","",VLOOKUP($E29,'1MD ELO (4)'!$A$7:$O$80,3))</f>
        <v/>
      </c>
      <c r="H29" s="77"/>
      <c r="I29" s="77" t="str">
        <f>IF($E29="","",VLOOKUP($E29,'1MD ELO (4)'!$A$7:$O$80,4))</f>
        <v/>
      </c>
      <c r="J29" s="294"/>
      <c r="K29" s="295" t="str">
        <f>UPPER(IF(OR(J30="a",J30="as"),F29,IF(OR(J30="b",J30="bs"),F30,)))</f>
        <v/>
      </c>
      <c r="L29" s="308"/>
      <c r="M29" s="300"/>
      <c r="N29" s="297"/>
      <c r="O29" s="297"/>
      <c r="P29" s="304"/>
      <c r="Q29" s="297"/>
      <c r="R29" s="304"/>
      <c r="S29" s="56"/>
    </row>
    <row r="30" spans="1:37" s="5" customFormat="1" ht="9.6" customHeight="1">
      <c r="A30" s="309" t="s">
        <v>290</v>
      </c>
      <c r="B30" s="47" t="str">
        <f>IF($E30="","",VLOOKUP($E30,'1MD ELO (4)'!$A$7:$O$80,14))</f>
        <v/>
      </c>
      <c r="C30" s="47" t="str">
        <f>IF($E30="","",VLOOKUP($E30,'1MD ELO (4)'!$A$7:$O$80,15))</f>
        <v/>
      </c>
      <c r="D30" s="293" t="str">
        <f>IF($E30="","",VLOOKUP($E30,'1MD ELO (4)'!$A$7:$O$80,5))</f>
        <v/>
      </c>
      <c r="E30" s="48"/>
      <c r="F30" s="50" t="str">
        <f>UPPER(IF($E30="","",VLOOKUP($E30,'1MD ELO (4)'!$A$7:$O$80,2)))</f>
        <v/>
      </c>
      <c r="G30" s="50" t="str">
        <f>IF($E30="","",VLOOKUP($E30,'1MD ELO (4)'!$A$7:$O$80,3))</f>
        <v/>
      </c>
      <c r="H30" s="50"/>
      <c r="I30" s="50" t="str">
        <f>IF($E30="","",VLOOKUP($E30,'1MD ELO (4)'!$A$7:$O$80,4))</f>
        <v/>
      </c>
      <c r="J30" s="299"/>
      <c r="K30" s="300"/>
      <c r="L30" s="297"/>
      <c r="M30" s="297"/>
      <c r="N30" s="310"/>
      <c r="O30" s="87" t="s">
        <v>173</v>
      </c>
      <c r="P30" s="73"/>
      <c r="Q30" s="295" t="str">
        <f>UPPER(IF(OR(P30="a",P30="as"),O26,IF(OR(P30="b",P30="bs"),O34,)))</f>
        <v/>
      </c>
      <c r="R30" s="308"/>
      <c r="S30" s="56"/>
    </row>
    <row r="31" spans="1:37" s="5" customFormat="1" ht="9.6" customHeight="1">
      <c r="A31" s="292" t="s">
        <v>291</v>
      </c>
      <c r="B31" s="47" t="str">
        <f>IF($E31="","",VLOOKUP($E31,'1MD ELO (4)'!$A$7:$O$80,14))</f>
        <v/>
      </c>
      <c r="C31" s="47" t="str">
        <f>IF($E31="","",VLOOKUP($E31,'1MD ELO (4)'!$A$7:$O$80,15))</f>
        <v/>
      </c>
      <c r="D31" s="293" t="str">
        <f>IF($E31="","",VLOOKUP($E31,'1MD ELO (4)'!$A$7:$O$80,5))</f>
        <v/>
      </c>
      <c r="E31" s="48"/>
      <c r="F31" s="50" t="str">
        <f>UPPER(IF($E31="","",VLOOKUP($E31,'1MD ELO (4)'!$A$7:$O$80,2)))</f>
        <v/>
      </c>
      <c r="G31" s="50" t="str">
        <f>IF($E31="","",VLOOKUP($E31,'1MD ELO (4)'!$A$7:$O$80,3))</f>
        <v/>
      </c>
      <c r="H31" s="50"/>
      <c r="I31" s="50" t="str">
        <f>IF($E31="","",VLOOKUP($E31,'1MD ELO (4)'!$A$7:$O$80,4))</f>
        <v/>
      </c>
      <c r="J31" s="294"/>
      <c r="K31" s="295" t="str">
        <f>UPPER(IF(OR(J32="a",J32="as"),F31,IF(OR(J32="b",J32="bs"),F32,)))</f>
        <v/>
      </c>
      <c r="L31" s="296"/>
      <c r="M31" s="297"/>
      <c r="N31" s="297"/>
      <c r="O31" s="297"/>
      <c r="P31" s="304"/>
      <c r="Q31" s="300"/>
      <c r="R31" s="297"/>
      <c r="S31" s="56"/>
    </row>
    <row r="32" spans="1:37" s="5" customFormat="1" ht="9.6" customHeight="1">
      <c r="A32" s="298" t="s">
        <v>292</v>
      </c>
      <c r="B32" s="47" t="str">
        <f>IF($E32="","",VLOOKUP($E32,'1MD ELO (4)'!$A$7:$O$80,14))</f>
        <v/>
      </c>
      <c r="C32" s="47" t="str">
        <f>IF($E32="","",VLOOKUP($E32,'1MD ELO (4)'!$A$7:$O$80,15))</f>
        <v/>
      </c>
      <c r="D32" s="293" t="str">
        <f>IF($E32="","",VLOOKUP($E32,'1MD ELO (4)'!$A$7:$O$80,5))</f>
        <v/>
      </c>
      <c r="E32" s="48"/>
      <c r="F32" s="77" t="str">
        <f>UPPER(IF($E32="","",VLOOKUP($E32,'1MD ELO (4)'!$A$7:$O$80,2)))</f>
        <v/>
      </c>
      <c r="G32" s="77" t="str">
        <f>IF($E32="","",VLOOKUP($E32,'1MD ELO (4)'!$A$7:$O$80,3))</f>
        <v/>
      </c>
      <c r="H32" s="77"/>
      <c r="I32" s="77" t="str">
        <f>IF($E32="","",VLOOKUP($E32,'1MD ELO (4)'!$A$7:$O$80,4))</f>
        <v/>
      </c>
      <c r="J32" s="299"/>
      <c r="K32" s="300"/>
      <c r="L32" s="301"/>
      <c r="M32" s="295" t="str">
        <f>UPPER(IF(OR(L32="a",L32="as"),K31,IF(OR(L32="b",L32="bs"),K33,)))</f>
        <v/>
      </c>
      <c r="N32" s="296"/>
      <c r="O32" s="297"/>
      <c r="P32" s="304"/>
      <c r="Q32" s="297"/>
      <c r="R32" s="297"/>
      <c r="S32" s="56"/>
    </row>
    <row r="33" spans="1:19" s="5" customFormat="1" ht="9.6" customHeight="1">
      <c r="A33" s="302" t="s">
        <v>293</v>
      </c>
      <c r="B33" s="47" t="str">
        <f>IF($E33="","",VLOOKUP($E33,'1MD ELO (4)'!$A$7:$O$80,14))</f>
        <v/>
      </c>
      <c r="C33" s="47" t="str">
        <f>IF($E33="","",VLOOKUP($E33,'1MD ELO (4)'!$A$7:$O$80,15))</f>
        <v/>
      </c>
      <c r="D33" s="293" t="str">
        <f>IF($E33="","",VLOOKUP($E33,'1MD ELO (4)'!$A$7:$O$80,5))</f>
        <v/>
      </c>
      <c r="E33" s="48"/>
      <c r="F33" s="77" t="str">
        <f>UPPER(IF($E33="","",VLOOKUP($E33,'1MD ELO (4)'!$A$7:$O$80,2)))</f>
        <v/>
      </c>
      <c r="G33" s="77" t="str">
        <f>IF($E33="","",VLOOKUP($E33,'1MD ELO (4)'!$A$7:$O$80,3))</f>
        <v/>
      </c>
      <c r="H33" s="77"/>
      <c r="I33" s="77" t="str">
        <f>IF($E33="","",VLOOKUP($E33,'1MD ELO (4)'!$A$7:$O$80,4))</f>
        <v/>
      </c>
      <c r="J33" s="294"/>
      <c r="K33" s="295" t="str">
        <f>UPPER(IF(OR(J34="a",J34="as"),F33,IF(OR(J34="b",J34="bs"),F34,)))</f>
        <v/>
      </c>
      <c r="L33" s="303"/>
      <c r="M33" s="300"/>
      <c r="N33" s="304"/>
      <c r="O33" s="297"/>
      <c r="P33" s="304"/>
      <c r="Q33" s="297"/>
      <c r="R33" s="297"/>
      <c r="S33" s="56"/>
    </row>
    <row r="34" spans="1:19" s="5" customFormat="1" ht="9.6" customHeight="1">
      <c r="A34" s="302" t="s">
        <v>294</v>
      </c>
      <c r="B34" s="47" t="str">
        <f>IF($E34="","",VLOOKUP($E34,'1MD ELO (4)'!$A$7:$O$80,14))</f>
        <v/>
      </c>
      <c r="C34" s="47" t="str">
        <f>IF($E34="","",VLOOKUP($E34,'1MD ELO (4)'!$A$7:$O$80,15))</f>
        <v/>
      </c>
      <c r="D34" s="293" t="str">
        <f>IF($E34="","",VLOOKUP($E34,'1MD ELO (4)'!$A$7:$O$80,5))</f>
        <v/>
      </c>
      <c r="E34" s="48"/>
      <c r="F34" s="77" t="str">
        <f>UPPER(IF($E34="","",VLOOKUP($E34,'1MD ELO (4)'!$A$7:$O$80,2)))</f>
        <v/>
      </c>
      <c r="G34" s="77" t="str">
        <f>IF($E34="","",VLOOKUP($E34,'1MD ELO (4)'!$A$7:$O$80,3))</f>
        <v/>
      </c>
      <c r="H34" s="77"/>
      <c r="I34" s="77" t="str">
        <f>IF($E34="","",VLOOKUP($E34,'1MD ELO (4)'!$A$7:$O$80,4))</f>
        <v/>
      </c>
      <c r="J34" s="299"/>
      <c r="K34" s="300"/>
      <c r="L34" s="297"/>
      <c r="M34" s="87" t="s">
        <v>173</v>
      </c>
      <c r="N34" s="73"/>
      <c r="O34" s="295" t="str">
        <f>UPPER(IF(OR(N34="a",N34="as"),M32,IF(OR(N34="b",N34="bs"),M36,)))</f>
        <v/>
      </c>
      <c r="P34" s="308"/>
      <c r="Q34" s="297"/>
      <c r="R34" s="297"/>
      <c r="S34" s="56"/>
    </row>
    <row r="35" spans="1:19" s="5" customFormat="1" ht="9.6" customHeight="1">
      <c r="A35" s="302" t="s">
        <v>295</v>
      </c>
      <c r="B35" s="47" t="str">
        <f>IF($E35="","",VLOOKUP($E35,'1MD ELO (4)'!$A$7:$O$80,14))</f>
        <v/>
      </c>
      <c r="C35" s="47" t="str">
        <f>IF($E35="","",VLOOKUP($E35,'1MD ELO (4)'!$A$7:$O$80,15))</f>
        <v/>
      </c>
      <c r="D35" s="293" t="str">
        <f>IF($E35="","",VLOOKUP($E35,'1MD ELO (4)'!$A$7:$O$80,5))</f>
        <v/>
      </c>
      <c r="E35" s="48"/>
      <c r="F35" s="77" t="str">
        <f>UPPER(IF($E35="","",VLOOKUP($E35,'1MD ELO (4)'!$A$7:$O$80,2)))</f>
        <v/>
      </c>
      <c r="G35" s="77" t="str">
        <f>IF($E35="","",VLOOKUP($E35,'1MD ELO (4)'!$A$7:$O$80,3))</f>
        <v/>
      </c>
      <c r="H35" s="77"/>
      <c r="I35" s="77" t="str">
        <f>IF($E35="","",VLOOKUP($E35,'1MD ELO (4)'!$A$7:$O$80,4))</f>
        <v/>
      </c>
      <c r="J35" s="294"/>
      <c r="K35" s="295" t="str">
        <f>UPPER(IF(OR(J36="a",J36="as"),F35,IF(OR(J36="b",J36="bs"),F36,)))</f>
        <v/>
      </c>
      <c r="L35" s="296"/>
      <c r="M35" s="305"/>
      <c r="N35" s="306"/>
      <c r="O35" s="300"/>
      <c r="P35" s="297"/>
      <c r="Q35" s="297"/>
      <c r="R35" s="297"/>
      <c r="S35" s="56"/>
    </row>
    <row r="36" spans="1:19" s="5" customFormat="1" ht="9.6" customHeight="1">
      <c r="A36" s="302" t="s">
        <v>296</v>
      </c>
      <c r="B36" s="47" t="str">
        <f>IF($E36="","",VLOOKUP($E36,'1MD ELO (4)'!$A$7:$O$80,14))</f>
        <v/>
      </c>
      <c r="C36" s="47" t="str">
        <f>IF($E36="","",VLOOKUP($E36,'1MD ELO (4)'!$A$7:$O$80,15))</f>
        <v/>
      </c>
      <c r="D36" s="293" t="str">
        <f>IF($E36="","",VLOOKUP($E36,'1MD ELO (4)'!$A$7:$O$80,5))</f>
        <v/>
      </c>
      <c r="E36" s="48"/>
      <c r="F36" s="77" t="str">
        <f>UPPER(IF($E36="","",VLOOKUP($E36,'1MD ELO (4)'!$A$7:$O$80,2)))</f>
        <v/>
      </c>
      <c r="G36" s="77" t="str">
        <f>IF($E36="","",VLOOKUP($E36,'1MD ELO (4)'!$A$7:$O$80,3))</f>
        <v/>
      </c>
      <c r="H36" s="77"/>
      <c r="I36" s="77" t="str">
        <f>IF($E36="","",VLOOKUP($E36,'1MD ELO (4)'!$A$7:$O$80,4))</f>
        <v/>
      </c>
      <c r="J36" s="299"/>
      <c r="K36" s="300"/>
      <c r="L36" s="301"/>
      <c r="M36" s="295" t="str">
        <f>UPPER(IF(OR(L36="a",L36="as"),K35,IF(OR(L36="b",L36="bs"),K37,)))</f>
        <v/>
      </c>
      <c r="N36" s="307"/>
      <c r="O36" s="316" t="s">
        <v>169</v>
      </c>
      <c r="P36" s="317"/>
      <c r="Q36" s="316" t="s">
        <v>170</v>
      </c>
      <c r="R36" s="317"/>
      <c r="S36" s="56"/>
    </row>
    <row r="37" spans="1:19" s="5" customFormat="1" ht="9.6" customHeight="1">
      <c r="A37" s="298" t="s">
        <v>297</v>
      </c>
      <c r="B37" s="47" t="str">
        <f>IF($E37="","",VLOOKUP($E37,'1MD ELO (4)'!$A$7:$O$80,14))</f>
        <v/>
      </c>
      <c r="C37" s="47" t="str">
        <f>IF($E37="","",VLOOKUP($E37,'1MD ELO (4)'!$A$7:$O$80,15))</f>
        <v/>
      </c>
      <c r="D37" s="293" t="str">
        <f>IF($E37="","",VLOOKUP($E37,'1MD ELO (4)'!$A$7:$O$80,5))</f>
        <v/>
      </c>
      <c r="E37" s="48"/>
      <c r="F37" s="77" t="str">
        <f>UPPER(IF($E37="","",VLOOKUP($E37,'1MD ELO (4)'!$A$7:$O$80,2)))</f>
        <v/>
      </c>
      <c r="G37" s="77" t="str">
        <f>IF($E37="","",VLOOKUP($E37,'1MD ELO (4)'!$A$7:$O$80,3))</f>
        <v/>
      </c>
      <c r="H37" s="77"/>
      <c r="I37" s="77" t="str">
        <f>IF($E37="","",VLOOKUP($E37,'1MD ELO (4)'!$A$7:$O$80,4))</f>
        <v/>
      </c>
      <c r="J37" s="294"/>
      <c r="K37" s="295" t="str">
        <f>UPPER(IF(OR(J38="a",J38="as"),F37,IF(OR(J38="b",J38="bs"),F38,)))</f>
        <v/>
      </c>
      <c r="L37" s="308"/>
      <c r="M37" s="300"/>
      <c r="N37" s="297"/>
      <c r="O37" s="318" t="str">
        <f>UPPER(IF(OR(P23="a",P23="as"),Q14,IF(OR(P23="b",P23="bs"),Q30,)))</f>
        <v/>
      </c>
      <c r="P37" s="319"/>
      <c r="Q37" s="316"/>
      <c r="R37" s="317"/>
      <c r="S37" s="56"/>
    </row>
    <row r="38" spans="1:19" s="5" customFormat="1" ht="9.6" customHeight="1">
      <c r="A38" s="309" t="s">
        <v>298</v>
      </c>
      <c r="B38" s="47" t="str">
        <f>IF($E38="","",VLOOKUP($E38,'1MD ELO (4)'!$A$7:$O$80,14))</f>
        <v/>
      </c>
      <c r="C38" s="47" t="str">
        <f>IF($E38="","",VLOOKUP($E38,'1MD ELO (4)'!$A$7:$O$80,15))</f>
        <v/>
      </c>
      <c r="D38" s="293" t="str">
        <f>IF($E38="","",VLOOKUP($E38,'1MD ELO (4)'!$A$7:$O$80,5))</f>
        <v/>
      </c>
      <c r="E38" s="48"/>
      <c r="F38" s="50" t="str">
        <f>UPPER(IF($E38="","",VLOOKUP($E38,'1MD ELO (4)'!$A$7:$O$80,2)))</f>
        <v/>
      </c>
      <c r="G38" s="50" t="str">
        <f>IF($E38="","",VLOOKUP($E38,'1MD ELO (4)'!$A$7:$O$80,3))</f>
        <v/>
      </c>
      <c r="H38" s="50"/>
      <c r="I38" s="50" t="str">
        <f>IF($E38="","",VLOOKUP($E38,'1MD ELO (4)'!$A$7:$O$80,4))</f>
        <v/>
      </c>
      <c r="J38" s="299"/>
      <c r="K38" s="300"/>
      <c r="L38" s="297"/>
      <c r="M38" s="297"/>
      <c r="N38" s="320"/>
      <c r="O38" s="108" t="s">
        <v>173</v>
      </c>
      <c r="P38" s="321"/>
      <c r="Q38" s="318" t="str">
        <f>UPPER(IF(OR(P38="a",P38="as"),O37,IF(OR(P38="b",P38="bs"),O39,)))</f>
        <v/>
      </c>
      <c r="R38" s="319"/>
      <c r="S38" s="56"/>
    </row>
    <row r="39" spans="1:19" s="5" customFormat="1" ht="9.6" customHeight="1">
      <c r="A39" s="292" t="s">
        <v>299</v>
      </c>
      <c r="B39" s="47" t="str">
        <f>IF($E39="","",VLOOKUP($E39,'1MD ELO (4)'!$A$7:$O$80,14))</f>
        <v/>
      </c>
      <c r="C39" s="47" t="str">
        <f>IF($E39="","",VLOOKUP($E39,'1MD ELO (4)'!$A$7:$O$80,15))</f>
        <v/>
      </c>
      <c r="D39" s="293" t="str">
        <f>IF($E39="","",VLOOKUP($E39,'1MD ELO (4)'!$A$7:$O$80,5))</f>
        <v/>
      </c>
      <c r="E39" s="48"/>
      <c r="F39" s="50" t="str">
        <f>UPPER(IF($E39="","",VLOOKUP($E39,'1MD ELO (4)'!$A$7:$O$80,2)))</f>
        <v/>
      </c>
      <c r="G39" s="50" t="str">
        <f>IF($E39="","",VLOOKUP($E39,'1MD ELO (4)'!$A$7:$O$80,3))</f>
        <v/>
      </c>
      <c r="H39" s="50"/>
      <c r="I39" s="50" t="str">
        <f>IF($E39="","",VLOOKUP($E39,'1MD ELO (4)'!$A$7:$O$80,4))</f>
        <v/>
      </c>
      <c r="J39" s="294"/>
      <c r="K39" s="295" t="str">
        <f>UPPER(IF(OR(J40="a",J40="as"),F39,IF(OR(J40="b",J40="bs"),F40,)))</f>
        <v/>
      </c>
      <c r="L39" s="296"/>
      <c r="M39" s="297"/>
      <c r="N39" s="322"/>
      <c r="O39" s="318" t="str">
        <f>UPPER(IF(OR(P55="a",P55="as"),Q46,IF(OR(P55="b",P55="bs"),Q62,)))</f>
        <v/>
      </c>
      <c r="P39" s="323"/>
      <c r="Q39" s="317"/>
      <c r="R39" s="317"/>
      <c r="S39" s="56"/>
    </row>
    <row r="40" spans="1:19" s="5" customFormat="1" ht="9.6" customHeight="1">
      <c r="A40" s="298" t="s">
        <v>300</v>
      </c>
      <c r="B40" s="47" t="str">
        <f>IF($E40="","",VLOOKUP($E40,'1MD ELO (4)'!$A$7:$O$80,14))</f>
        <v/>
      </c>
      <c r="C40" s="47" t="str">
        <f>IF($E40="","",VLOOKUP($E40,'1MD ELO (4)'!$A$7:$O$80,15))</f>
        <v/>
      </c>
      <c r="D40" s="293" t="str">
        <f>IF($E40="","",VLOOKUP($E40,'1MD ELO (4)'!$A$7:$O$80,5))</f>
        <v/>
      </c>
      <c r="E40" s="48"/>
      <c r="F40" s="77" t="str">
        <f>UPPER(IF($E40="","",VLOOKUP($E40,'1MD ELO (4)'!$A$7:$O$80,2)))</f>
        <v/>
      </c>
      <c r="G40" s="77" t="str">
        <f>IF($E40="","",VLOOKUP($E40,'1MD ELO (4)'!$A$7:$O$80,3))</f>
        <v/>
      </c>
      <c r="H40" s="77"/>
      <c r="I40" s="77" t="str">
        <f>IF($E40="","",VLOOKUP($E40,'1MD ELO (4)'!$A$7:$O$80,4))</f>
        <v/>
      </c>
      <c r="J40" s="299"/>
      <c r="K40" s="300"/>
      <c r="L40" s="301"/>
      <c r="M40" s="295" t="str">
        <f>UPPER(IF(OR(L40="a",L40="as"),K39,IF(OR(L40="b",L40="bs"),K41,)))</f>
        <v/>
      </c>
      <c r="N40" s="296"/>
      <c r="O40" s="317"/>
      <c r="P40" s="317"/>
      <c r="Q40" s="317"/>
      <c r="R40" s="317"/>
      <c r="S40" s="56"/>
    </row>
    <row r="41" spans="1:19" s="5" customFormat="1" ht="9.6" customHeight="1">
      <c r="A41" s="302" t="s">
        <v>301</v>
      </c>
      <c r="B41" s="47" t="str">
        <f>IF($E41="","",VLOOKUP($E41,'1MD ELO (4)'!$A$7:$O$80,14))</f>
        <v/>
      </c>
      <c r="C41" s="47" t="str">
        <f>IF($E41="","",VLOOKUP($E41,'1MD ELO (4)'!$A$7:$O$80,15))</f>
        <v/>
      </c>
      <c r="D41" s="293" t="str">
        <f>IF($E41="","",VLOOKUP($E41,'1MD ELO (4)'!$A$7:$O$80,5))</f>
        <v/>
      </c>
      <c r="E41" s="48"/>
      <c r="F41" s="77" t="str">
        <f>UPPER(IF($E41="","",VLOOKUP($E41,'1MD ELO (4)'!$A$7:$O$80,2)))</f>
        <v/>
      </c>
      <c r="G41" s="77" t="str">
        <f>IF($E41="","",VLOOKUP($E41,'1MD ELO (4)'!$A$7:$O$80,3))</f>
        <v/>
      </c>
      <c r="H41" s="77"/>
      <c r="I41" s="77" t="str">
        <f>IF($E41="","",VLOOKUP($E41,'1MD ELO (4)'!$A$7:$O$80,4))</f>
        <v/>
      </c>
      <c r="J41" s="294"/>
      <c r="K41" s="295" t="str">
        <f>UPPER(IF(OR(J42="a",J42="as"),F41,IF(OR(J42="b",J42="bs"),F42,)))</f>
        <v/>
      </c>
      <c r="L41" s="303"/>
      <c r="M41" s="300"/>
      <c r="N41" s="304"/>
      <c r="O41" s="317"/>
      <c r="P41" s="317"/>
      <c r="Q41" s="719" t="str">
        <f>IF(Y3="","",CONCATENATE(AB1," pont"))</f>
        <v/>
      </c>
      <c r="R41" s="719"/>
      <c r="S41" s="56"/>
    </row>
    <row r="42" spans="1:19" s="5" customFormat="1" ht="9.6" customHeight="1">
      <c r="A42" s="302" t="s">
        <v>302</v>
      </c>
      <c r="B42" s="47" t="str">
        <f>IF($E42="","",VLOOKUP($E42,'1MD ELO (4)'!$A$7:$O$80,14))</f>
        <v/>
      </c>
      <c r="C42" s="47" t="str">
        <f>IF($E42="","",VLOOKUP($E42,'1MD ELO (4)'!$A$7:$O$80,15))</f>
        <v/>
      </c>
      <c r="D42" s="293" t="str">
        <f>IF($E42="","",VLOOKUP($E42,'1MD ELO (4)'!$A$7:$O$80,5))</f>
        <v/>
      </c>
      <c r="E42" s="48"/>
      <c r="F42" s="77" t="str">
        <f>UPPER(IF($E42="","",VLOOKUP($E42,'1MD ELO (4)'!$A$7:$O$80,2)))</f>
        <v/>
      </c>
      <c r="G42" s="77" t="str">
        <f>IF($E42="","",VLOOKUP($E42,'1MD ELO (4)'!$A$7:$O$80,3))</f>
        <v/>
      </c>
      <c r="H42" s="77"/>
      <c r="I42" s="77" t="str">
        <f>IF($E42="","",VLOOKUP($E42,'1MD ELO (4)'!$A$7:$O$80,4))</f>
        <v/>
      </c>
      <c r="J42" s="299"/>
      <c r="K42" s="300"/>
      <c r="L42" s="297"/>
      <c r="M42" s="87" t="s">
        <v>173</v>
      </c>
      <c r="N42" s="73"/>
      <c r="O42" s="295" t="str">
        <f>UPPER(IF(OR(N42="a",N42="as"),M40,IF(OR(N42="b",N42="bs"),M44,)))</f>
        <v/>
      </c>
      <c r="P42" s="296"/>
      <c r="Q42" s="297"/>
      <c r="R42" s="297"/>
      <c r="S42" s="56"/>
    </row>
    <row r="43" spans="1:19" s="5" customFormat="1" ht="9.6" customHeight="1">
      <c r="A43" s="302" t="s">
        <v>303</v>
      </c>
      <c r="B43" s="47" t="str">
        <f>IF($E43="","",VLOOKUP($E43,'1MD ELO (4)'!$A$7:$O$80,14))</f>
        <v/>
      </c>
      <c r="C43" s="47" t="str">
        <f>IF($E43="","",VLOOKUP($E43,'1MD ELO (4)'!$A$7:$O$80,15))</f>
        <v/>
      </c>
      <c r="D43" s="293" t="str">
        <f>IF($E43="","",VLOOKUP($E43,'1MD ELO (4)'!$A$7:$O$80,5))</f>
        <v/>
      </c>
      <c r="E43" s="48"/>
      <c r="F43" s="77" t="str">
        <f>UPPER(IF($E43="","",VLOOKUP($E43,'1MD ELO (4)'!$A$7:$O$80,2)))</f>
        <v/>
      </c>
      <c r="G43" s="77" t="str">
        <f>IF($E43="","",VLOOKUP($E43,'1MD ELO (4)'!$A$7:$O$80,3))</f>
        <v/>
      </c>
      <c r="H43" s="77"/>
      <c r="I43" s="77" t="str">
        <f>IF($E43="","",VLOOKUP($E43,'1MD ELO (4)'!$A$7:$O$80,4))</f>
        <v/>
      </c>
      <c r="J43" s="294"/>
      <c r="K43" s="295" t="str">
        <f>UPPER(IF(OR(J44="a",J44="as"),F43,IF(OR(J44="b",J44="bs"),F44,)))</f>
        <v/>
      </c>
      <c r="L43" s="296"/>
      <c r="M43" s="305"/>
      <c r="N43" s="306"/>
      <c r="O43" s="300"/>
      <c r="P43" s="304"/>
      <c r="Q43" s="297"/>
      <c r="R43" s="297"/>
      <c r="S43" s="56"/>
    </row>
    <row r="44" spans="1:19" s="5" customFormat="1" ht="9.6" customHeight="1">
      <c r="A44" s="302" t="s">
        <v>304</v>
      </c>
      <c r="B44" s="47" t="str">
        <f>IF($E44="","",VLOOKUP($E44,'1MD ELO (4)'!$A$7:$O$80,14))</f>
        <v/>
      </c>
      <c r="C44" s="47" t="str">
        <f>IF($E44="","",VLOOKUP($E44,'1MD ELO (4)'!$A$7:$O$80,15))</f>
        <v/>
      </c>
      <c r="D44" s="293" t="str">
        <f>IF($E44="","",VLOOKUP($E44,'1MD ELO (4)'!$A$7:$O$80,5))</f>
        <v/>
      </c>
      <c r="E44" s="48"/>
      <c r="F44" s="77" t="str">
        <f>UPPER(IF($E44="","",VLOOKUP($E44,'1MD ELO (4)'!$A$7:$O$80,2)))</f>
        <v/>
      </c>
      <c r="G44" s="77" t="str">
        <f>IF($E44="","",VLOOKUP($E44,'1MD ELO (4)'!$A$7:$O$80,3))</f>
        <v/>
      </c>
      <c r="H44" s="77"/>
      <c r="I44" s="77" t="str">
        <f>IF($E44="","",VLOOKUP($E44,'1MD ELO (4)'!$A$7:$O$80,4))</f>
        <v/>
      </c>
      <c r="J44" s="299"/>
      <c r="K44" s="300"/>
      <c r="L44" s="301"/>
      <c r="M44" s="295" t="str">
        <f>UPPER(IF(OR(L44="a",L44="as"),K43,IF(OR(L44="b",L44="bs"),K45,)))</f>
        <v/>
      </c>
      <c r="N44" s="307"/>
      <c r="O44" s="297"/>
      <c r="P44" s="304"/>
      <c r="Q44" s="297"/>
      <c r="R44" s="297"/>
      <c r="S44" s="56"/>
    </row>
    <row r="45" spans="1:19" s="5" customFormat="1" ht="9.6" customHeight="1">
      <c r="A45" s="298" t="s">
        <v>305</v>
      </c>
      <c r="B45" s="47" t="str">
        <f>IF($E45="","",VLOOKUP($E45,'1MD ELO (4)'!$A$7:$O$80,14))</f>
        <v/>
      </c>
      <c r="C45" s="47" t="str">
        <f>IF($E45="","",VLOOKUP($E45,'1MD ELO (4)'!$A$7:$O$80,15))</f>
        <v/>
      </c>
      <c r="D45" s="293" t="str">
        <f>IF($E45="","",VLOOKUP($E45,'1MD ELO (4)'!$A$7:$O$80,5))</f>
        <v/>
      </c>
      <c r="E45" s="48"/>
      <c r="F45" s="77" t="str">
        <f>UPPER(IF($E45="","",VLOOKUP($E45,'1MD ELO (4)'!$A$7:$O$80,2)))</f>
        <v/>
      </c>
      <c r="G45" s="77" t="str">
        <f>IF($E45="","",VLOOKUP($E45,'1MD ELO (4)'!$A$7:$O$80,3))</f>
        <v/>
      </c>
      <c r="H45" s="77"/>
      <c r="I45" s="77" t="str">
        <f>IF($E45="","",VLOOKUP($E45,'1MD ELO (4)'!$A$7:$O$80,4))</f>
        <v/>
      </c>
      <c r="J45" s="294"/>
      <c r="K45" s="295" t="str">
        <f>UPPER(IF(OR(J46="a",J46="as"),F45,IF(OR(J46="b",J46="bs"),F46,)))</f>
        <v/>
      </c>
      <c r="L45" s="308"/>
      <c r="M45" s="300"/>
      <c r="N45" s="297"/>
      <c r="O45" s="297"/>
      <c r="P45" s="304"/>
      <c r="Q45" s="297"/>
      <c r="R45" s="297"/>
      <c r="S45" s="56"/>
    </row>
    <row r="46" spans="1:19" s="5" customFormat="1" ht="9.6" customHeight="1">
      <c r="A46" s="309" t="s">
        <v>306</v>
      </c>
      <c r="B46" s="47" t="str">
        <f>IF($E46="","",VLOOKUP($E46,'1MD ELO (4)'!$A$7:$O$80,14))</f>
        <v/>
      </c>
      <c r="C46" s="47" t="str">
        <f>IF($E46="","",VLOOKUP($E46,'1MD ELO (4)'!$A$7:$O$80,15))</f>
        <v/>
      </c>
      <c r="D46" s="293" t="str">
        <f>IF($E46="","",VLOOKUP($E46,'1MD ELO (4)'!$A$7:$O$80,5))</f>
        <v/>
      </c>
      <c r="E46" s="48"/>
      <c r="F46" s="50" t="str">
        <f>UPPER(IF($E46="","",VLOOKUP($E46,'1MD ELO (4)'!$A$7:$O$80,2)))</f>
        <v/>
      </c>
      <c r="G46" s="50" t="str">
        <f>IF($E46="","",VLOOKUP($E46,'1MD ELO (4)'!$A$7:$O$80,3))</f>
        <v/>
      </c>
      <c r="H46" s="50"/>
      <c r="I46" s="50" t="str">
        <f>IF($E46="","",VLOOKUP($E46,'1MD ELO (4)'!$A$7:$O$80,4))</f>
        <v/>
      </c>
      <c r="J46" s="299"/>
      <c r="K46" s="300"/>
      <c r="L46" s="297"/>
      <c r="M46" s="297"/>
      <c r="N46" s="310"/>
      <c r="O46" s="87" t="s">
        <v>173</v>
      </c>
      <c r="P46" s="73"/>
      <c r="Q46" s="295" t="str">
        <f>UPPER(IF(OR(P46="a",P46="as"),O42,IF(OR(P46="b",P46="bs"),O50,)))</f>
        <v/>
      </c>
      <c r="R46" s="296"/>
      <c r="S46" s="56"/>
    </row>
    <row r="47" spans="1:19" s="5" customFormat="1" ht="9.6" customHeight="1">
      <c r="A47" s="292" t="s">
        <v>307</v>
      </c>
      <c r="B47" s="47" t="str">
        <f>IF($E47="","",VLOOKUP($E47,'1MD ELO (4)'!$A$7:$O$80,14))</f>
        <v/>
      </c>
      <c r="C47" s="47" t="str">
        <f>IF($E47="","",VLOOKUP($E47,'1MD ELO (4)'!$A$7:$O$80,15))</f>
        <v/>
      </c>
      <c r="D47" s="293" t="str">
        <f>IF($E47="","",VLOOKUP($E47,'1MD ELO (4)'!$A$7:$O$80,5))</f>
        <v/>
      </c>
      <c r="E47" s="48"/>
      <c r="F47" s="50" t="str">
        <f>UPPER(IF($E47="","",VLOOKUP($E47,'1MD ELO (4)'!$A$7:$O$80,2)))</f>
        <v/>
      </c>
      <c r="G47" s="50" t="str">
        <f>IF($E47="","",VLOOKUP($E47,'1MD ELO (4)'!$A$7:$O$80,3))</f>
        <v/>
      </c>
      <c r="H47" s="50"/>
      <c r="I47" s="50" t="str">
        <f>IF($E47="","",VLOOKUP($E47,'1MD ELO (4)'!$A$7:$O$80,4))</f>
        <v/>
      </c>
      <c r="J47" s="294"/>
      <c r="K47" s="295" t="str">
        <f>UPPER(IF(OR(J48="a",J48="as"),F47,IF(OR(J48="b",J48="bs"),F48,)))</f>
        <v/>
      </c>
      <c r="L47" s="296"/>
      <c r="M47" s="297"/>
      <c r="N47" s="297"/>
      <c r="O47" s="297"/>
      <c r="P47" s="304"/>
      <c r="Q47" s="300"/>
      <c r="R47" s="304"/>
      <c r="S47" s="56"/>
    </row>
    <row r="48" spans="1:19" s="5" customFormat="1" ht="9.6" customHeight="1">
      <c r="A48" s="298" t="s">
        <v>308</v>
      </c>
      <c r="B48" s="47" t="str">
        <f>IF($E48="","",VLOOKUP($E48,'1MD ELO (4)'!$A$7:$O$80,14))</f>
        <v/>
      </c>
      <c r="C48" s="47" t="str">
        <f>IF($E48="","",VLOOKUP($E48,'1MD ELO (4)'!$A$7:$O$80,15))</f>
        <v/>
      </c>
      <c r="D48" s="293" t="str">
        <f>IF($E48="","",VLOOKUP($E48,'1MD ELO (4)'!$A$7:$O$80,5))</f>
        <v/>
      </c>
      <c r="E48" s="48"/>
      <c r="F48" s="77" t="str">
        <f>UPPER(IF($E48="","",VLOOKUP($E48,'1MD ELO (4)'!$A$7:$O$80,2)))</f>
        <v/>
      </c>
      <c r="G48" s="77" t="str">
        <f>IF($E48="","",VLOOKUP($E48,'1MD ELO (4)'!$A$7:$O$80,3))</f>
        <v/>
      </c>
      <c r="H48" s="77"/>
      <c r="I48" s="77" t="str">
        <f>IF($E48="","",VLOOKUP($E48,'1MD ELO (4)'!$A$7:$O$80,4))</f>
        <v/>
      </c>
      <c r="J48" s="299"/>
      <c r="K48" s="300"/>
      <c r="L48" s="301"/>
      <c r="M48" s="295" t="str">
        <f>UPPER(IF(OR(L48="a",L48="as"),K47,IF(OR(L48="b",L48="bs"),K49,)))</f>
        <v/>
      </c>
      <c r="N48" s="296"/>
      <c r="O48" s="297"/>
      <c r="P48" s="304"/>
      <c r="Q48" s="297"/>
      <c r="R48" s="304"/>
      <c r="S48" s="56"/>
    </row>
    <row r="49" spans="1:19" s="5" customFormat="1" ht="9.6" customHeight="1">
      <c r="A49" s="302" t="s">
        <v>309</v>
      </c>
      <c r="B49" s="47" t="str">
        <f>IF($E49="","",VLOOKUP($E49,'1MD ELO (4)'!$A$7:$O$80,14))</f>
        <v/>
      </c>
      <c r="C49" s="47" t="str">
        <f>IF($E49="","",VLOOKUP($E49,'1MD ELO (4)'!$A$7:$O$80,15))</f>
        <v/>
      </c>
      <c r="D49" s="293" t="str">
        <f>IF($E49="","",VLOOKUP($E49,'1MD ELO (4)'!$A$7:$O$80,5))</f>
        <v/>
      </c>
      <c r="E49" s="48"/>
      <c r="F49" s="77" t="str">
        <f>UPPER(IF($E49="","",VLOOKUP($E49,'1MD ELO (4)'!$A$7:$O$80,2)))</f>
        <v/>
      </c>
      <c r="G49" s="77" t="str">
        <f>IF($E49="","",VLOOKUP($E49,'1MD ELO (4)'!$A$7:$O$80,3))</f>
        <v/>
      </c>
      <c r="H49" s="77"/>
      <c r="I49" s="77" t="str">
        <f>IF($E49="","",VLOOKUP($E49,'1MD ELO (4)'!$A$7:$O$80,4))</f>
        <v/>
      </c>
      <c r="J49" s="294"/>
      <c r="K49" s="295" t="str">
        <f>UPPER(IF(OR(J50="a",J50="as"),F49,IF(OR(J50="b",J50="bs"),F50,)))</f>
        <v/>
      </c>
      <c r="L49" s="303"/>
      <c r="M49" s="300"/>
      <c r="N49" s="304"/>
      <c r="O49" s="297"/>
      <c r="P49" s="304"/>
      <c r="Q49" s="297"/>
      <c r="R49" s="304"/>
      <c r="S49" s="56"/>
    </row>
    <row r="50" spans="1:19" s="5" customFormat="1" ht="9.6" customHeight="1">
      <c r="A50" s="302" t="s">
        <v>310</v>
      </c>
      <c r="B50" s="47" t="str">
        <f>IF($E50="","",VLOOKUP($E50,'1MD ELO (4)'!$A$7:$O$80,14))</f>
        <v/>
      </c>
      <c r="C50" s="47" t="str">
        <f>IF($E50="","",VLOOKUP($E50,'1MD ELO (4)'!$A$7:$O$80,15))</f>
        <v/>
      </c>
      <c r="D50" s="293" t="str">
        <f>IF($E50="","",VLOOKUP($E50,'1MD ELO (4)'!$A$7:$O$80,5))</f>
        <v/>
      </c>
      <c r="E50" s="48"/>
      <c r="F50" s="77" t="str">
        <f>UPPER(IF($E50="","",VLOOKUP($E50,'1MD ELO (4)'!$A$7:$O$80,2)))</f>
        <v/>
      </c>
      <c r="G50" s="77" t="str">
        <f>IF($E50="","",VLOOKUP($E50,'1MD ELO (4)'!$A$7:$O$80,3))</f>
        <v/>
      </c>
      <c r="H50" s="77"/>
      <c r="I50" s="77" t="str">
        <f>IF($E50="","",VLOOKUP($E50,'1MD ELO (4)'!$A$7:$O$80,4))</f>
        <v/>
      </c>
      <c r="J50" s="299"/>
      <c r="K50" s="300"/>
      <c r="L50" s="297"/>
      <c r="M50" s="87" t="s">
        <v>173</v>
      </c>
      <c r="N50" s="73"/>
      <c r="O50" s="295" t="str">
        <f>UPPER(IF(OR(N50="a",N50="as"),M48,IF(OR(N50="b",N50="bs"),M52,)))</f>
        <v/>
      </c>
      <c r="P50" s="308"/>
      <c r="Q50" s="297"/>
      <c r="R50" s="304"/>
      <c r="S50" s="56"/>
    </row>
    <row r="51" spans="1:19" s="5" customFormat="1" ht="9.6" customHeight="1">
      <c r="A51" s="302" t="s">
        <v>311</v>
      </c>
      <c r="B51" s="47" t="str">
        <f>IF($E51="","",VLOOKUP($E51,'1MD ELO (4)'!$A$7:$O$80,14))</f>
        <v/>
      </c>
      <c r="C51" s="47" t="str">
        <f>IF($E51="","",VLOOKUP($E51,'1MD ELO (4)'!$A$7:$O$80,15))</f>
        <v/>
      </c>
      <c r="D51" s="293" t="str">
        <f>IF($E51="","",VLOOKUP($E51,'1MD ELO (4)'!$A$7:$O$80,5))</f>
        <v/>
      </c>
      <c r="E51" s="48"/>
      <c r="F51" s="77" t="str">
        <f>UPPER(IF($E51="","",VLOOKUP($E51,'1MD ELO (4)'!$A$7:$O$80,2)))</f>
        <v/>
      </c>
      <c r="G51" s="77" t="str">
        <f>IF($E51="","",VLOOKUP($E51,'1MD ELO (4)'!$A$7:$O$80,3))</f>
        <v/>
      </c>
      <c r="H51" s="77"/>
      <c r="I51" s="77" t="str">
        <f>IF($E51="","",VLOOKUP($E51,'1MD ELO (4)'!$A$7:$O$80,4))</f>
        <v/>
      </c>
      <c r="J51" s="294"/>
      <c r="K51" s="295" t="str">
        <f>UPPER(IF(OR(J52="a",J52="as"),F51,IF(OR(J52="b",J52="bs"),F52,)))</f>
        <v/>
      </c>
      <c r="L51" s="296"/>
      <c r="M51" s="305"/>
      <c r="N51" s="306"/>
      <c r="O51" s="300"/>
      <c r="P51" s="297"/>
      <c r="Q51" s="297"/>
      <c r="R51" s="304"/>
      <c r="S51" s="56"/>
    </row>
    <row r="52" spans="1:19" s="5" customFormat="1" ht="9.6" customHeight="1">
      <c r="A52" s="302" t="s">
        <v>312</v>
      </c>
      <c r="B52" s="47" t="str">
        <f>IF($E52="","",VLOOKUP($E52,'1MD ELO (4)'!$A$7:$O$80,14))</f>
        <v/>
      </c>
      <c r="C52" s="47" t="str">
        <f>IF($E52="","",VLOOKUP($E52,'1MD ELO (4)'!$A$7:$O$80,15))</f>
        <v/>
      </c>
      <c r="D52" s="293" t="str">
        <f>IF($E52="","",VLOOKUP($E52,'1MD ELO (4)'!$A$7:$O$80,5))</f>
        <v/>
      </c>
      <c r="E52" s="48"/>
      <c r="F52" s="77" t="str">
        <f>UPPER(IF($E52="","",VLOOKUP($E52,'1MD ELO (4)'!$A$7:$O$80,2)))</f>
        <v/>
      </c>
      <c r="G52" s="77" t="str">
        <f>IF($E52="","",VLOOKUP($E52,'1MD ELO (4)'!$A$7:$O$80,3))</f>
        <v/>
      </c>
      <c r="H52" s="77"/>
      <c r="I52" s="77" t="str">
        <f>IF($E52="","",VLOOKUP($E52,'1MD ELO (4)'!$A$7:$O$80,4))</f>
        <v/>
      </c>
      <c r="J52" s="299"/>
      <c r="K52" s="300"/>
      <c r="L52" s="301"/>
      <c r="M52" s="295" t="str">
        <f>UPPER(IF(OR(L52="a",L52="as"),K51,IF(OR(L52="b",L52="bs"),K53,)))</f>
        <v/>
      </c>
      <c r="N52" s="307"/>
      <c r="O52" s="297"/>
      <c r="P52" s="297"/>
      <c r="Q52" s="297"/>
      <c r="R52" s="304"/>
      <c r="S52" s="56"/>
    </row>
    <row r="53" spans="1:19" s="5" customFormat="1" ht="9.6" customHeight="1">
      <c r="A53" s="298" t="s">
        <v>313</v>
      </c>
      <c r="B53" s="47" t="str">
        <f>IF($E53="","",VLOOKUP($E53,'1MD ELO (4)'!$A$7:$O$80,14))</f>
        <v/>
      </c>
      <c r="C53" s="47" t="str">
        <f>IF($E53="","",VLOOKUP($E53,'1MD ELO (4)'!$A$7:$O$80,15))</f>
        <v/>
      </c>
      <c r="D53" s="293" t="str">
        <f>IF($E53="","",VLOOKUP($E53,'1MD ELO (4)'!$A$7:$O$80,5))</f>
        <v/>
      </c>
      <c r="E53" s="48"/>
      <c r="F53" s="77" t="str">
        <f>UPPER(IF($E53="","",VLOOKUP($E53,'1MD ELO (4)'!$A$7:$O$80,2)))</f>
        <v/>
      </c>
      <c r="G53" s="77" t="str">
        <f>IF($E53="","",VLOOKUP($E53,'1MD ELO (4)'!$A$7:$O$80,3))</f>
        <v/>
      </c>
      <c r="H53" s="77"/>
      <c r="I53" s="77" t="str">
        <f>IF($E53="","",VLOOKUP($E53,'1MD ELO (4)'!$A$7:$O$80,4))</f>
        <v/>
      </c>
      <c r="J53" s="294"/>
      <c r="K53" s="295" t="str">
        <f>UPPER(IF(OR(J54="a",J54="as"),F53,IF(OR(J54="b",J54="bs"),F54,)))</f>
        <v/>
      </c>
      <c r="L53" s="308"/>
      <c r="M53" s="300"/>
      <c r="N53" s="297"/>
      <c r="O53" s="297"/>
      <c r="P53" s="297"/>
      <c r="Q53" s="297"/>
      <c r="R53" s="304"/>
      <c r="S53" s="56"/>
    </row>
    <row r="54" spans="1:19" s="5" customFormat="1" ht="9.6" customHeight="1">
      <c r="A54" s="309" t="s">
        <v>314</v>
      </c>
      <c r="B54" s="47" t="str">
        <f>IF($E54="","",VLOOKUP($E54,'1MD ELO (4)'!$A$7:$O$80,14))</f>
        <v/>
      </c>
      <c r="C54" s="47" t="str">
        <f>IF($E54="","",VLOOKUP($E54,'1MD ELO (4)'!$A$7:$O$80,15))</f>
        <v/>
      </c>
      <c r="D54" s="293" t="str">
        <f>IF($E54="","",VLOOKUP($E54,'1MD ELO (4)'!$A$7:$O$80,5))</f>
        <v/>
      </c>
      <c r="E54" s="48"/>
      <c r="F54" s="50" t="str">
        <f>UPPER(IF($E54="","",VLOOKUP($E54,'1MD ELO (4)'!$A$7:$O$80,2)))</f>
        <v/>
      </c>
      <c r="G54" s="50" t="str">
        <f>IF($E54="","",VLOOKUP($E54,'1MD ELO (4)'!$A$7:$O$80,3))</f>
        <v/>
      </c>
      <c r="H54" s="50"/>
      <c r="I54" s="50" t="str">
        <f>IF($E54="","",VLOOKUP($E54,'1MD ELO (4)'!$A$7:$O$80,4))</f>
        <v/>
      </c>
      <c r="J54" s="299"/>
      <c r="K54" s="300"/>
      <c r="L54" s="297"/>
      <c r="M54" s="297"/>
      <c r="N54" s="310"/>
      <c r="O54" s="311" t="s">
        <v>315</v>
      </c>
      <c r="P54" s="312"/>
      <c r="Q54" s="295" t="str">
        <f>UPPER(IF(OR(P55="a",P55="as"),Q46,IF(OR(P55="b",P55="bs"),Q62,)))</f>
        <v/>
      </c>
      <c r="R54" s="313"/>
      <c r="S54" s="56"/>
    </row>
    <row r="55" spans="1:19" s="5" customFormat="1" ht="9.6" customHeight="1">
      <c r="A55" s="292" t="s">
        <v>316</v>
      </c>
      <c r="B55" s="47" t="str">
        <f>IF($E55="","",VLOOKUP($E55,'1MD ELO (4)'!$A$7:$O$80,14))</f>
        <v/>
      </c>
      <c r="C55" s="47" t="str">
        <f>IF($E55="","",VLOOKUP($E55,'1MD ELO (4)'!$A$7:$O$80,15))</f>
        <v/>
      </c>
      <c r="D55" s="293" t="str">
        <f>IF($E55="","",VLOOKUP($E55,'1MD ELO (4)'!$A$7:$O$80,5))</f>
        <v/>
      </c>
      <c r="E55" s="48"/>
      <c r="F55" s="50" t="str">
        <f>UPPER(IF($E55="","",VLOOKUP($E55,'1MD ELO (4)'!$A$7:$O$80,2)))</f>
        <v/>
      </c>
      <c r="G55" s="50" t="str">
        <f>IF($E55="","",VLOOKUP($E55,'1MD ELO (4)'!$A$7:$O$80,3))</f>
        <v/>
      </c>
      <c r="H55" s="50"/>
      <c r="I55" s="50" t="str">
        <f>IF($E55="","",VLOOKUP($E55,'1MD ELO (4)'!$A$7:$O$80,4))</f>
        <v/>
      </c>
      <c r="J55" s="294"/>
      <c r="K55" s="295" t="str">
        <f>UPPER(IF(OR(J56="a",J56="as"),F55,IF(OR(J56="b",J56="bs"),F56,)))</f>
        <v/>
      </c>
      <c r="L55" s="296"/>
      <c r="M55" s="297"/>
      <c r="N55" s="297"/>
      <c r="O55" s="87" t="s">
        <v>173</v>
      </c>
      <c r="P55" s="314"/>
      <c r="Q55" s="300"/>
      <c r="R55" s="315"/>
      <c r="S55" s="56"/>
    </row>
    <row r="56" spans="1:19" s="5" customFormat="1" ht="9.6" customHeight="1">
      <c r="A56" s="298" t="s">
        <v>317</v>
      </c>
      <c r="B56" s="47" t="str">
        <f>IF($E56="","",VLOOKUP($E56,'1MD ELO (4)'!$A$7:$O$80,14))</f>
        <v/>
      </c>
      <c r="C56" s="47" t="str">
        <f>IF($E56="","",VLOOKUP($E56,'1MD ELO (4)'!$A$7:$O$80,15))</f>
        <v/>
      </c>
      <c r="D56" s="293" t="str">
        <f>IF($E56="","",VLOOKUP($E56,'1MD ELO (4)'!$A$7:$O$80,5))</f>
        <v/>
      </c>
      <c r="E56" s="48"/>
      <c r="F56" s="77" t="str">
        <f>UPPER(IF($E56="","",VLOOKUP($E56,'1MD ELO (4)'!$A$7:$O$80,2)))</f>
        <v/>
      </c>
      <c r="G56" s="77" t="str">
        <f>IF($E56="","",VLOOKUP($E56,'1MD ELO (4)'!$A$7:$O$80,3))</f>
        <v/>
      </c>
      <c r="H56" s="77"/>
      <c r="I56" s="77" t="str">
        <f>IF($E56="","",VLOOKUP($E56,'1MD ELO (4)'!$A$7:$O$80,4))</f>
        <v/>
      </c>
      <c r="J56" s="299"/>
      <c r="K56" s="300"/>
      <c r="L56" s="301"/>
      <c r="M56" s="295" t="str">
        <f>UPPER(IF(OR(L56="a",L56="as"),K55,IF(OR(L56="b",L56="bs"),K57,)))</f>
        <v/>
      </c>
      <c r="N56" s="296"/>
      <c r="O56" s="297"/>
      <c r="P56" s="297"/>
      <c r="Q56" s="297"/>
      <c r="R56" s="304"/>
      <c r="S56" s="56"/>
    </row>
    <row r="57" spans="1:19" s="5" customFormat="1" ht="9.6" customHeight="1">
      <c r="A57" s="302" t="s">
        <v>318</v>
      </c>
      <c r="B57" s="47" t="str">
        <f>IF($E57="","",VLOOKUP($E57,'1MD ELO (4)'!$A$7:$O$80,14))</f>
        <v/>
      </c>
      <c r="C57" s="47" t="str">
        <f>IF($E57="","",VLOOKUP($E57,'1MD ELO (4)'!$A$7:$O$80,15))</f>
        <v/>
      </c>
      <c r="D57" s="293" t="str">
        <f>IF($E57="","",VLOOKUP($E57,'1MD ELO (4)'!$A$7:$O$80,5))</f>
        <v/>
      </c>
      <c r="E57" s="48"/>
      <c r="F57" s="77" t="str">
        <f>UPPER(IF($E57="","",VLOOKUP($E57,'1MD ELO (4)'!$A$7:$O$80,2)))</f>
        <v/>
      </c>
      <c r="G57" s="77" t="str">
        <f>IF($E57="","",VLOOKUP($E57,'1MD ELO (4)'!$A$7:$O$80,3))</f>
        <v/>
      </c>
      <c r="H57" s="77"/>
      <c r="I57" s="77" t="str">
        <f>IF($E57="","",VLOOKUP($E57,'1MD ELO (4)'!$A$7:$O$80,4))</f>
        <v/>
      </c>
      <c r="J57" s="294"/>
      <c r="K57" s="295" t="str">
        <f>UPPER(IF(OR(J58="a",J58="as"),F57,IF(OR(J58="b",J58="bs"),F58,)))</f>
        <v/>
      </c>
      <c r="L57" s="303"/>
      <c r="M57" s="300"/>
      <c r="N57" s="304"/>
      <c r="O57" s="297"/>
      <c r="P57" s="297"/>
      <c r="Q57" s="719" t="str">
        <f>IF(Y3="","",CONCATENATE(AC1," pont"))</f>
        <v/>
      </c>
      <c r="R57" s="720"/>
      <c r="S57" s="56"/>
    </row>
    <row r="58" spans="1:19" s="5" customFormat="1" ht="9.6" customHeight="1">
      <c r="A58" s="302" t="s">
        <v>319</v>
      </c>
      <c r="B58" s="47" t="str">
        <f>IF($E58="","",VLOOKUP($E58,'1MD ELO (4)'!$A$7:$O$80,14))</f>
        <v/>
      </c>
      <c r="C58" s="47" t="str">
        <f>IF($E58="","",VLOOKUP($E58,'1MD ELO (4)'!$A$7:$O$80,15))</f>
        <v/>
      </c>
      <c r="D58" s="293" t="str">
        <f>IF($E58="","",VLOOKUP($E58,'1MD ELO (4)'!$A$7:$O$80,5))</f>
        <v/>
      </c>
      <c r="E58" s="48"/>
      <c r="F58" s="77" t="str">
        <f>UPPER(IF($E58="","",VLOOKUP($E58,'1MD ELO (4)'!$A$7:$O$80,2)))</f>
        <v/>
      </c>
      <c r="G58" s="77" t="str">
        <f>IF($E58="","",VLOOKUP($E58,'1MD ELO (4)'!$A$7:$O$80,3))</f>
        <v/>
      </c>
      <c r="H58" s="77"/>
      <c r="I58" s="77" t="str">
        <f>IF($E58="","",VLOOKUP($E58,'1MD ELO (4)'!$A$7:$O$80,4))</f>
        <v/>
      </c>
      <c r="J58" s="299"/>
      <c r="K58" s="300"/>
      <c r="L58" s="297"/>
      <c r="M58" s="87" t="s">
        <v>173</v>
      </c>
      <c r="N58" s="73"/>
      <c r="O58" s="295" t="str">
        <f>UPPER(IF(OR(N58="a",N58="as"),M56,IF(OR(N58="b",N58="bs"),M60,)))</f>
        <v/>
      </c>
      <c r="P58" s="296"/>
      <c r="Q58" s="297"/>
      <c r="R58" s="304"/>
      <c r="S58" s="56"/>
    </row>
    <row r="59" spans="1:19" s="5" customFormat="1" ht="9.6" customHeight="1">
      <c r="A59" s="302" t="s">
        <v>320</v>
      </c>
      <c r="B59" s="47" t="str">
        <f>IF($E59="","",VLOOKUP($E59,'1MD ELO (4)'!$A$7:$O$80,14))</f>
        <v/>
      </c>
      <c r="C59" s="47" t="str">
        <f>IF($E59="","",VLOOKUP($E59,'1MD ELO (4)'!$A$7:$O$80,15))</f>
        <v/>
      </c>
      <c r="D59" s="293" t="str">
        <f>IF($E59="","",VLOOKUP($E59,'1MD ELO (4)'!$A$7:$O$80,5))</f>
        <v/>
      </c>
      <c r="E59" s="48"/>
      <c r="F59" s="77" t="str">
        <f>UPPER(IF($E59="","",VLOOKUP($E59,'1MD ELO (4)'!$A$7:$O$80,2)))</f>
        <v/>
      </c>
      <c r="G59" s="77" t="str">
        <f>IF($E59="","",VLOOKUP($E59,'1MD ELO (4)'!$A$7:$O$80,3))</f>
        <v/>
      </c>
      <c r="H59" s="77"/>
      <c r="I59" s="77" t="str">
        <f>IF($E59="","",VLOOKUP($E59,'1MD ELO (4)'!$A$7:$O$80,4))</f>
        <v/>
      </c>
      <c r="J59" s="294"/>
      <c r="K59" s="295" t="str">
        <f>UPPER(IF(OR(J60="a",J60="as"),F59,IF(OR(J60="b",J60="bs"),F60,)))</f>
        <v/>
      </c>
      <c r="L59" s="296"/>
      <c r="M59" s="305"/>
      <c r="N59" s="306"/>
      <c r="O59" s="300"/>
      <c r="P59" s="304"/>
      <c r="Q59" s="297"/>
      <c r="R59" s="304"/>
      <c r="S59" s="56"/>
    </row>
    <row r="60" spans="1:19" s="5" customFormat="1" ht="9.6" customHeight="1">
      <c r="A60" s="302" t="s">
        <v>321</v>
      </c>
      <c r="B60" s="47" t="str">
        <f>IF($E60="","",VLOOKUP($E60,'1MD ELO (4)'!$A$7:$O$80,14))</f>
        <v/>
      </c>
      <c r="C60" s="47" t="str">
        <f>IF($E60="","",VLOOKUP($E60,'1MD ELO (4)'!$A$7:$O$80,15))</f>
        <v/>
      </c>
      <c r="D60" s="293" t="str">
        <f>IF($E60="","",VLOOKUP($E60,'1MD ELO (4)'!$A$7:$O$80,5))</f>
        <v/>
      </c>
      <c r="E60" s="48"/>
      <c r="F60" s="77" t="str">
        <f>UPPER(IF($E60="","",VLOOKUP($E60,'1MD ELO (4)'!$A$7:$O$80,2)))</f>
        <v/>
      </c>
      <c r="G60" s="77" t="str">
        <f>IF($E60="","",VLOOKUP($E60,'1MD ELO (4)'!$A$7:$O$80,3))</f>
        <v/>
      </c>
      <c r="H60" s="77"/>
      <c r="I60" s="77" t="str">
        <f>IF($E60="","",VLOOKUP($E60,'1MD ELO (4)'!$A$7:$O$80,4))</f>
        <v/>
      </c>
      <c r="J60" s="299"/>
      <c r="K60" s="300"/>
      <c r="L60" s="301"/>
      <c r="M60" s="295" t="str">
        <f>UPPER(IF(OR(L60="a",L60="as"),K59,IF(OR(L60="b",L60="bs"),K61,)))</f>
        <v/>
      </c>
      <c r="N60" s="307"/>
      <c r="O60" s="297"/>
      <c r="P60" s="304"/>
      <c r="Q60" s="297"/>
      <c r="R60" s="304"/>
      <c r="S60" s="56"/>
    </row>
    <row r="61" spans="1:19" s="5" customFormat="1" ht="9.6" customHeight="1">
      <c r="A61" s="298" t="s">
        <v>322</v>
      </c>
      <c r="B61" s="47" t="str">
        <f>IF($E61="","",VLOOKUP($E61,'1MD ELO (4)'!$A$7:$O$80,14))</f>
        <v/>
      </c>
      <c r="C61" s="47" t="str">
        <f>IF($E61="","",VLOOKUP($E61,'1MD ELO (4)'!$A$7:$O$80,15))</f>
        <v/>
      </c>
      <c r="D61" s="293" t="str">
        <f>IF($E61="","",VLOOKUP($E61,'1MD ELO (4)'!$A$7:$O$80,5))</f>
        <v/>
      </c>
      <c r="E61" s="48"/>
      <c r="F61" s="77" t="str">
        <f>UPPER(IF($E61="","",VLOOKUP($E61,'1MD ELO (4)'!$A$7:$O$80,2)))</f>
        <v/>
      </c>
      <c r="G61" s="77" t="str">
        <f>IF($E61="","",VLOOKUP($E61,'1MD ELO (4)'!$A$7:$O$80,3))</f>
        <v/>
      </c>
      <c r="H61" s="77"/>
      <c r="I61" s="77" t="str">
        <f>IF($E61="","",VLOOKUP($E61,'1MD ELO (4)'!$A$7:$O$80,4))</f>
        <v/>
      </c>
      <c r="J61" s="294"/>
      <c r="K61" s="295" t="str">
        <f>UPPER(IF(OR(J62="a",J62="as"),F61,IF(OR(J62="b",J62="bs"),F62,)))</f>
        <v/>
      </c>
      <c r="L61" s="308"/>
      <c r="M61" s="300"/>
      <c r="N61" s="297"/>
      <c r="O61" s="297"/>
      <c r="P61" s="304"/>
      <c r="Q61" s="297"/>
      <c r="R61" s="304"/>
      <c r="S61" s="56"/>
    </row>
    <row r="62" spans="1:19" s="5" customFormat="1" ht="9.6" customHeight="1">
      <c r="A62" s="309" t="s">
        <v>323</v>
      </c>
      <c r="B62" s="47" t="str">
        <f>IF($E62="","",VLOOKUP($E62,'1MD ELO (4)'!$A$7:$O$80,14))</f>
        <v/>
      </c>
      <c r="C62" s="47" t="str">
        <f>IF($E62="","",VLOOKUP($E62,'1MD ELO (4)'!$A$7:$O$80,15))</f>
        <v/>
      </c>
      <c r="D62" s="293" t="str">
        <f>IF($E62="","",VLOOKUP($E62,'1MD ELO (4)'!$A$7:$O$80,5))</f>
        <v/>
      </c>
      <c r="E62" s="48"/>
      <c r="F62" s="50" t="str">
        <f>UPPER(IF($E62="","",VLOOKUP($E62,'1MD ELO (4)'!$A$7:$O$80,2)))</f>
        <v/>
      </c>
      <c r="G62" s="50" t="str">
        <f>IF($E62="","",VLOOKUP($E62,'1MD ELO (4)'!$A$7:$O$80,3))</f>
        <v/>
      </c>
      <c r="H62" s="50"/>
      <c r="I62" s="50" t="str">
        <f>IF($E62="","",VLOOKUP($E62,'1MD ELO (4)'!$A$7:$O$80,4))</f>
        <v/>
      </c>
      <c r="J62" s="299"/>
      <c r="K62" s="300"/>
      <c r="L62" s="297"/>
      <c r="M62" s="297"/>
      <c r="N62" s="310"/>
      <c r="O62" s="87" t="s">
        <v>173</v>
      </c>
      <c r="P62" s="73"/>
      <c r="Q62" s="295" t="str">
        <f>UPPER(IF(OR(P62="a",P62="as"),O58,IF(OR(P62="b",P62="bs"),O66,)))</f>
        <v/>
      </c>
      <c r="R62" s="308"/>
      <c r="S62" s="56"/>
    </row>
    <row r="63" spans="1:19" s="5" customFormat="1" ht="9.6" customHeight="1">
      <c r="A63" s="292" t="s">
        <v>324</v>
      </c>
      <c r="B63" s="47" t="str">
        <f>IF($E63="","",VLOOKUP($E63,'1MD ELO (4)'!$A$7:$O$80,14))</f>
        <v/>
      </c>
      <c r="C63" s="47" t="str">
        <f>IF($E63="","",VLOOKUP($E63,'1MD ELO (4)'!$A$7:$O$80,15))</f>
        <v/>
      </c>
      <c r="D63" s="293" t="str">
        <f>IF($E63="","",VLOOKUP($E63,'1MD ELO (4)'!$A$7:$O$80,5))</f>
        <v/>
      </c>
      <c r="E63" s="48"/>
      <c r="F63" s="50" t="str">
        <f>UPPER(IF($E63="","",VLOOKUP($E63,'1MD ELO (4)'!$A$7:$O$80,2)))</f>
        <v/>
      </c>
      <c r="G63" s="50" t="str">
        <f>IF($E63="","",VLOOKUP($E63,'1MD ELO (4)'!$A$7:$O$80,3))</f>
        <v/>
      </c>
      <c r="H63" s="50"/>
      <c r="I63" s="50" t="str">
        <f>IF($E63="","",VLOOKUP($E63,'1MD ELO (4)'!$A$7:$O$80,4))</f>
        <v/>
      </c>
      <c r="J63" s="294"/>
      <c r="K63" s="295" t="str">
        <f>UPPER(IF(OR(J64="a",J64="as"),F63,IF(OR(J64="b",J64="bs"),F64,)))</f>
        <v/>
      </c>
      <c r="L63" s="296"/>
      <c r="M63" s="297"/>
      <c r="N63" s="297"/>
      <c r="O63" s="297"/>
      <c r="P63" s="304"/>
      <c r="Q63" s="300"/>
      <c r="R63" s="297"/>
      <c r="S63" s="56"/>
    </row>
    <row r="64" spans="1:19" s="5" customFormat="1" ht="9.6" customHeight="1">
      <c r="A64" s="298" t="s">
        <v>325</v>
      </c>
      <c r="B64" s="47" t="str">
        <f>IF($E64="","",VLOOKUP($E64,'1MD ELO (4)'!$A$7:$O$80,14))</f>
        <v/>
      </c>
      <c r="C64" s="47" t="str">
        <f>IF($E64="","",VLOOKUP($E64,'1MD ELO (4)'!$A$7:$O$80,15))</f>
        <v/>
      </c>
      <c r="D64" s="293" t="str">
        <f>IF($E64="","",VLOOKUP($E64,'1MD ELO (4)'!$A$7:$O$80,5))</f>
        <v/>
      </c>
      <c r="E64" s="48"/>
      <c r="F64" s="77" t="str">
        <f>UPPER(IF($E64="","",VLOOKUP($E64,'1MD ELO (4)'!$A$7:$O$80,2)))</f>
        <v/>
      </c>
      <c r="G64" s="77" t="str">
        <f>IF($E64="","",VLOOKUP($E64,'1MD ELO (4)'!$A$7:$O$80,3))</f>
        <v/>
      </c>
      <c r="H64" s="77"/>
      <c r="I64" s="77" t="str">
        <f>IF($E64="","",VLOOKUP($E64,'1MD ELO (4)'!$A$7:$O$80,4))</f>
        <v/>
      </c>
      <c r="J64" s="299"/>
      <c r="K64" s="300"/>
      <c r="L64" s="301"/>
      <c r="M64" s="295" t="str">
        <f>UPPER(IF(OR(L64="a",L64="as"),K63,IF(OR(L64="b",L64="bs"),K65,)))</f>
        <v/>
      </c>
      <c r="N64" s="296"/>
      <c r="O64" s="297"/>
      <c r="P64" s="304"/>
      <c r="Q64" s="297"/>
      <c r="R64" s="297"/>
      <c r="S64" s="56"/>
    </row>
    <row r="65" spans="1:19" s="5" customFormat="1" ht="9.6" customHeight="1">
      <c r="A65" s="302" t="s">
        <v>326</v>
      </c>
      <c r="B65" s="47" t="str">
        <f>IF($E65="","",VLOOKUP($E65,'1MD ELO (4)'!$A$7:$O$80,14))</f>
        <v/>
      </c>
      <c r="C65" s="47" t="str">
        <f>IF($E65="","",VLOOKUP($E65,'1MD ELO (4)'!$A$7:$O$80,15))</f>
        <v/>
      </c>
      <c r="D65" s="293" t="str">
        <f>IF($E65="","",VLOOKUP($E65,'1MD ELO (4)'!$A$7:$O$80,5))</f>
        <v/>
      </c>
      <c r="E65" s="48"/>
      <c r="F65" s="77" t="str">
        <f>UPPER(IF($E65="","",VLOOKUP($E65,'1MD ELO (4)'!$A$7:$O$80,2)))</f>
        <v/>
      </c>
      <c r="G65" s="77" t="str">
        <f>IF($E65="","",VLOOKUP($E65,'1MD ELO (4)'!$A$7:$O$80,3))</f>
        <v/>
      </c>
      <c r="H65" s="77"/>
      <c r="I65" s="77" t="str">
        <f>IF($E65="","",VLOOKUP($E65,'1MD ELO (4)'!$A$7:$O$80,4))</f>
        <v/>
      </c>
      <c r="J65" s="294"/>
      <c r="K65" s="295" t="str">
        <f>UPPER(IF(OR(J66="a",J66="as"),F65,IF(OR(J66="b",J66="bs"),F66,)))</f>
        <v/>
      </c>
      <c r="L65" s="303"/>
      <c r="M65" s="300"/>
      <c r="N65" s="304"/>
      <c r="O65" s="297"/>
      <c r="P65" s="304"/>
      <c r="Q65" s="297"/>
      <c r="R65" s="297"/>
      <c r="S65" s="56"/>
    </row>
    <row r="66" spans="1:19" s="5" customFormat="1" ht="9.6" customHeight="1">
      <c r="A66" s="302" t="s">
        <v>327</v>
      </c>
      <c r="B66" s="47" t="str">
        <f>IF($E66="","",VLOOKUP($E66,'1MD ELO (4)'!$A$7:$O$80,14))</f>
        <v/>
      </c>
      <c r="C66" s="47" t="str">
        <f>IF($E66="","",VLOOKUP($E66,'1MD ELO (4)'!$A$7:$O$80,15))</f>
        <v/>
      </c>
      <c r="D66" s="293" t="str">
        <f>IF($E66="","",VLOOKUP($E66,'1MD ELO (4)'!$A$7:$O$80,5))</f>
        <v/>
      </c>
      <c r="E66" s="48"/>
      <c r="F66" s="77" t="str">
        <f>UPPER(IF($E66="","",VLOOKUP($E66,'1MD ELO (4)'!$A$7:$O$80,2)))</f>
        <v/>
      </c>
      <c r="G66" s="77" t="str">
        <f>IF($E66="","",VLOOKUP($E66,'1MD ELO (4)'!$A$7:$O$80,3))</f>
        <v/>
      </c>
      <c r="H66" s="77"/>
      <c r="I66" s="77" t="str">
        <f>IF($E66="","",VLOOKUP($E66,'1MD ELO (4)'!$A$7:$O$80,4))</f>
        <v/>
      </c>
      <c r="J66" s="299"/>
      <c r="K66" s="300"/>
      <c r="L66" s="297"/>
      <c r="M66" s="87" t="s">
        <v>173</v>
      </c>
      <c r="N66" s="73"/>
      <c r="O66" s="295" t="str">
        <f>UPPER(IF(OR(N66="a",N66="as"),M64,IF(OR(N66="b",N66="bs"),M68,)))</f>
        <v/>
      </c>
      <c r="P66" s="308"/>
      <c r="Q66" s="297"/>
      <c r="R66" s="297"/>
      <c r="S66" s="56"/>
    </row>
    <row r="67" spans="1:19" s="5" customFormat="1" ht="9.6" customHeight="1">
      <c r="A67" s="302" t="s">
        <v>328</v>
      </c>
      <c r="B67" s="47" t="str">
        <f>IF($E67="","",VLOOKUP($E67,'1MD ELO (4)'!$A$7:$O$80,14))</f>
        <v/>
      </c>
      <c r="C67" s="47" t="str">
        <f>IF($E67="","",VLOOKUP($E67,'1MD ELO (4)'!$A$7:$O$80,15))</f>
        <v/>
      </c>
      <c r="D67" s="293" t="str">
        <f>IF($E67="","",VLOOKUP($E67,'1MD ELO (4)'!$A$7:$O$80,5))</f>
        <v/>
      </c>
      <c r="E67" s="48"/>
      <c r="F67" s="77" t="str">
        <f>UPPER(IF($E67="","",VLOOKUP($E67,'1MD ELO (4)'!$A$7:$O$80,2)))</f>
        <v/>
      </c>
      <c r="G67" s="77" t="str">
        <f>IF($E67="","",VLOOKUP($E67,'1MD ELO (4)'!$A$7:$O$80,3))</f>
        <v/>
      </c>
      <c r="H67" s="77"/>
      <c r="I67" s="77" t="str">
        <f>IF($E67="","",VLOOKUP($E67,'1MD ELO (4)'!$A$7:$O$80,4))</f>
        <v/>
      </c>
      <c r="J67" s="294"/>
      <c r="K67" s="295" t="str">
        <f>UPPER(IF(OR(J68="a",J68="as"),F67,IF(OR(J68="b",J68="bs"),F68,)))</f>
        <v/>
      </c>
      <c r="L67" s="296"/>
      <c r="M67" s="305"/>
      <c r="N67" s="306"/>
      <c r="O67" s="300"/>
      <c r="P67" s="297"/>
      <c r="Q67" s="297"/>
      <c r="R67" s="297"/>
      <c r="S67" s="56"/>
    </row>
    <row r="68" spans="1:19" s="5" customFormat="1" ht="9.6" customHeight="1">
      <c r="A68" s="302" t="s">
        <v>329</v>
      </c>
      <c r="B68" s="47" t="str">
        <f>IF($E68="","",VLOOKUP($E68,'1MD ELO (4)'!$A$7:$O$80,14))</f>
        <v/>
      </c>
      <c r="C68" s="47" t="str">
        <f>IF($E68="","",VLOOKUP($E68,'1MD ELO (4)'!$A$7:$O$80,15))</f>
        <v/>
      </c>
      <c r="D68" s="293" t="str">
        <f>IF($E68="","",VLOOKUP($E68,'1MD ELO (4)'!$A$7:$O$80,5))</f>
        <v/>
      </c>
      <c r="E68" s="48"/>
      <c r="F68" s="77" t="str">
        <f>UPPER(IF($E68="","",VLOOKUP($E68,'1MD ELO (4)'!$A$7:$O$80,2)))</f>
        <v/>
      </c>
      <c r="G68" s="77" t="str">
        <f>IF($E68="","",VLOOKUP($E68,'1MD ELO (4)'!$A$7:$O$80,3))</f>
        <v/>
      </c>
      <c r="H68" s="77"/>
      <c r="I68" s="77" t="str">
        <f>IF($E68="","",VLOOKUP($E68,'1MD ELO (4)'!$A$7:$O$80,4))</f>
        <v/>
      </c>
      <c r="J68" s="299"/>
      <c r="K68" s="300"/>
      <c r="L68" s="301"/>
      <c r="M68" s="295" t="str">
        <f>UPPER(IF(OR(L68="a",L68="as"),K67,IF(OR(L68="b",L68="bs"),K69,)))</f>
        <v/>
      </c>
      <c r="N68" s="307"/>
      <c r="O68" s="297"/>
      <c r="P68" s="297"/>
      <c r="Q68" s="297"/>
      <c r="R68" s="297"/>
      <c r="S68" s="56"/>
    </row>
    <row r="69" spans="1:19" s="5" customFormat="1" ht="9.6" customHeight="1">
      <c r="A69" s="298" t="s">
        <v>330</v>
      </c>
      <c r="B69" s="47" t="str">
        <f>IF($E69="","",VLOOKUP($E69,'1MD ELO (4)'!$A$7:$O$80,14))</f>
        <v/>
      </c>
      <c r="C69" s="47" t="str">
        <f>IF($E69="","",VLOOKUP($E69,'1MD ELO (4)'!$A$7:$O$80,15))</f>
        <v/>
      </c>
      <c r="D69" s="293" t="str">
        <f>IF($E69="","",VLOOKUP($E69,'1MD ELO (4)'!$A$7:$O$80,5))</f>
        <v/>
      </c>
      <c r="E69" s="48"/>
      <c r="F69" s="77" t="str">
        <f>UPPER(IF($E69="","",VLOOKUP($E69,'1MD ELO (4)'!$A$7:$O$80,2)))</f>
        <v/>
      </c>
      <c r="G69" s="77" t="str">
        <f>IF($E69="","",VLOOKUP($E69,'1MD ELO (4)'!$A$7:$O$80,3))</f>
        <v/>
      </c>
      <c r="H69" s="77"/>
      <c r="I69" s="77" t="str">
        <f>IF($E69="","",VLOOKUP($E69,'1MD ELO (4)'!$A$7:$O$80,4))</f>
        <v/>
      </c>
      <c r="J69" s="294"/>
      <c r="K69" s="295" t="str">
        <f>UPPER(IF(OR(J70="a",J70="as"),F69,IF(OR(J70="b",J70="bs"),F70,)))</f>
        <v/>
      </c>
      <c r="L69" s="308"/>
      <c r="M69" s="300"/>
      <c r="N69" s="297"/>
      <c r="O69" s="297"/>
      <c r="P69" s="297"/>
      <c r="Q69" s="297"/>
      <c r="R69" s="297"/>
      <c r="S69" s="56"/>
    </row>
    <row r="70" spans="1:19" s="5" customFormat="1" ht="9.6" customHeight="1">
      <c r="A70" s="309" t="s">
        <v>331</v>
      </c>
      <c r="B70" s="47" t="str">
        <f>IF($E70="","",VLOOKUP($E70,'1MD ELO (4)'!$A$7:$O$80,14))</f>
        <v/>
      </c>
      <c r="C70" s="47" t="str">
        <f>IF($E70="","",VLOOKUP($E70,'1MD ELO (4)'!$A$7:$O$80,15))</f>
        <v/>
      </c>
      <c r="D70" s="293" t="str">
        <f>IF($E70="","",VLOOKUP($E70,'1MD ELO (4)'!$A$7:$O$80,5))</f>
        <v/>
      </c>
      <c r="E70" s="48"/>
      <c r="F70" s="50" t="str">
        <f>UPPER(IF($E70="","",VLOOKUP($E70,'1MD ELO (4)'!$A$7:$O$80,2)))</f>
        <v/>
      </c>
      <c r="G70" s="50" t="str">
        <f>IF($E70="","",VLOOKUP($E70,'1MD ELO (4)'!$A$7:$O$80,3))</f>
        <v/>
      </c>
      <c r="H70" s="50"/>
      <c r="I70" s="50" t="str">
        <f>IF($E70="","",VLOOKUP($E70,'1MD ELO (4)'!$A$7:$O$80,4))</f>
        <v/>
      </c>
      <c r="J70" s="299"/>
      <c r="K70" s="300"/>
      <c r="L70" s="297"/>
      <c r="M70" s="297"/>
      <c r="N70" s="310"/>
      <c r="O70" s="297"/>
      <c r="P70" s="297"/>
      <c r="Q70" s="297"/>
      <c r="R70" s="297"/>
      <c r="S70" s="56"/>
    </row>
    <row r="71" spans="1:19" s="5" customFormat="1" ht="6" customHeight="1">
      <c r="A71" s="324"/>
      <c r="B71" s="325"/>
      <c r="C71" s="325"/>
      <c r="D71" s="325"/>
      <c r="E71" s="326"/>
      <c r="F71" s="327"/>
      <c r="G71" s="327"/>
      <c r="H71" s="328"/>
      <c r="I71" s="327"/>
      <c r="J71" s="329"/>
      <c r="K71" s="297"/>
      <c r="L71" s="297"/>
      <c r="M71" s="297"/>
      <c r="N71" s="310"/>
      <c r="O71" s="297"/>
      <c r="P71" s="297"/>
      <c r="Q71" s="297"/>
      <c r="R71" s="297"/>
      <c r="S71" s="56"/>
    </row>
    <row r="72" spans="1:19" s="6" customFormat="1" ht="10.5" customHeight="1">
      <c r="A72" s="125" t="s">
        <v>112</v>
      </c>
      <c r="B72" s="126"/>
      <c r="C72" s="126"/>
      <c r="D72" s="330"/>
      <c r="E72" s="331" t="s">
        <v>140</v>
      </c>
      <c r="F72" s="129" t="s">
        <v>141</v>
      </c>
      <c r="G72" s="331" t="s">
        <v>140</v>
      </c>
      <c r="H72" s="332" t="s">
        <v>141</v>
      </c>
      <c r="I72" s="333"/>
      <c r="J72" s="331" t="s">
        <v>140</v>
      </c>
      <c r="K72" s="129" t="s">
        <v>142</v>
      </c>
      <c r="L72" s="131"/>
      <c r="M72" s="129" t="s">
        <v>143</v>
      </c>
      <c r="N72" s="132"/>
      <c r="O72" s="133" t="s">
        <v>144</v>
      </c>
      <c r="P72" s="133"/>
      <c r="Q72" s="134"/>
      <c r="R72" s="135"/>
    </row>
    <row r="73" spans="1:19" s="6" customFormat="1" ht="9" customHeight="1">
      <c r="A73" s="334" t="s">
        <v>145</v>
      </c>
      <c r="B73" s="335"/>
      <c r="C73" s="336"/>
      <c r="D73" s="337"/>
      <c r="E73" s="139">
        <v>1</v>
      </c>
      <c r="F73" s="338" t="str">
        <f>IF(E73&gt;$R$80,,UPPER(VLOOKUP(E73,'1MD ELO (4)'!$A$7:$Q$134,2)))</f>
        <v/>
      </c>
      <c r="G73" s="139">
        <v>9</v>
      </c>
      <c r="H73" s="140" t="str">
        <f>IF(G73&gt;$R$80,,UPPER(VLOOKUP(G73,'1MD ELO (4)'!$A$7:$Q$134,2)))</f>
        <v/>
      </c>
      <c r="I73" s="339"/>
      <c r="J73" s="340" t="s">
        <v>146</v>
      </c>
      <c r="K73" s="137"/>
      <c r="L73" s="144"/>
      <c r="M73" s="137"/>
      <c r="N73" s="145"/>
      <c r="O73" s="146" t="s">
        <v>147</v>
      </c>
      <c r="P73" s="147"/>
      <c r="Q73" s="147"/>
      <c r="R73" s="148"/>
    </row>
    <row r="74" spans="1:19" s="6" customFormat="1" ht="9" customHeight="1">
      <c r="A74" s="149" t="s">
        <v>148</v>
      </c>
      <c r="B74" s="150"/>
      <c r="C74" s="341"/>
      <c r="D74" s="151"/>
      <c r="E74" s="139">
        <v>2</v>
      </c>
      <c r="F74" s="338" t="str">
        <f>IF(E74&gt;$R$80,,UPPER(VLOOKUP(E74,'1MD ELO (4)'!$A$7:$Q$134,2)))</f>
        <v/>
      </c>
      <c r="G74" s="139">
        <v>10</v>
      </c>
      <c r="H74" s="140" t="str">
        <f>IF(G74&gt;$R$80,,UPPER(VLOOKUP(G74,'1MD ELO (4)'!$A$7:$Q$134,2)))</f>
        <v/>
      </c>
      <c r="I74" s="339"/>
      <c r="J74" s="340" t="s">
        <v>149</v>
      </c>
      <c r="K74" s="137"/>
      <c r="L74" s="144"/>
      <c r="M74" s="137"/>
      <c r="N74" s="145"/>
      <c r="O74" s="342"/>
      <c r="P74" s="152"/>
      <c r="Q74" s="150"/>
      <c r="R74" s="153"/>
    </row>
    <row r="75" spans="1:19" s="6" customFormat="1" ht="9" customHeight="1">
      <c r="A75" s="154"/>
      <c r="B75" s="155"/>
      <c r="C75" s="343"/>
      <c r="D75" s="156"/>
      <c r="E75" s="139">
        <v>3</v>
      </c>
      <c r="F75" s="338" t="str">
        <f>IF(E75&gt;$R$80,,UPPER(VLOOKUP(E75,'1MD ELO (4)'!$A$7:$Q$134,2)))</f>
        <v/>
      </c>
      <c r="G75" s="139">
        <v>11</v>
      </c>
      <c r="H75" s="140" t="str">
        <f>IF(G75&gt;$R$80,,UPPER(VLOOKUP(G75,'1MD ELO (4)'!$A$7:$Q$134,2)))</f>
        <v/>
      </c>
      <c r="I75" s="339"/>
      <c r="J75" s="340" t="s">
        <v>150</v>
      </c>
      <c r="K75" s="137"/>
      <c r="L75" s="144"/>
      <c r="M75" s="137"/>
      <c r="N75" s="145"/>
      <c r="O75" s="146" t="s">
        <v>151</v>
      </c>
      <c r="P75" s="147"/>
      <c r="Q75" s="147"/>
      <c r="R75" s="148"/>
    </row>
    <row r="76" spans="1:19" s="6" customFormat="1" ht="9" customHeight="1">
      <c r="A76" s="157"/>
      <c r="B76" s="158"/>
      <c r="C76" s="158"/>
      <c r="D76" s="159"/>
      <c r="E76" s="139">
        <v>4</v>
      </c>
      <c r="F76" s="338" t="str">
        <f>IF(E76&gt;$R$80,,UPPER(VLOOKUP(E76,'1MD ELO (4)'!$A$7:$Q$134,2)))</f>
        <v/>
      </c>
      <c r="G76" s="139">
        <v>12</v>
      </c>
      <c r="H76" s="140" t="str">
        <f>IF(G76&gt;$R$80,,UPPER(VLOOKUP(G76,'1MD ELO (4)'!$A$7:$Q$134,2)))</f>
        <v/>
      </c>
      <c r="I76" s="339"/>
      <c r="J76" s="340" t="s">
        <v>152</v>
      </c>
      <c r="K76" s="137"/>
      <c r="L76" s="144"/>
      <c r="M76" s="137"/>
      <c r="N76" s="145"/>
      <c r="O76" s="137"/>
      <c r="P76" s="144"/>
      <c r="Q76" s="137"/>
      <c r="R76" s="145"/>
    </row>
    <row r="77" spans="1:19" s="6" customFormat="1" ht="9" customHeight="1">
      <c r="A77" s="160"/>
      <c r="B77" s="161"/>
      <c r="C77" s="161"/>
      <c r="D77" s="344"/>
      <c r="E77" s="139">
        <v>5</v>
      </c>
      <c r="F77" s="338" t="str">
        <f>IF(E77&gt;$R$80,,UPPER(VLOOKUP(E77,'1MD ELO (4)'!$A$7:$Q$134,2)))</f>
        <v/>
      </c>
      <c r="G77" s="139">
        <v>13</v>
      </c>
      <c r="H77" s="140" t="str">
        <f>IF(G77&gt;$R$80,,UPPER(VLOOKUP(G77,'1MD ELO (4)'!$A$7:$Q$134,2)))</f>
        <v/>
      </c>
      <c r="I77" s="339"/>
      <c r="J77" s="340" t="s">
        <v>153</v>
      </c>
      <c r="K77" s="137"/>
      <c r="L77" s="144"/>
      <c r="M77" s="137"/>
      <c r="N77" s="145"/>
      <c r="O77" s="150"/>
      <c r="P77" s="152"/>
      <c r="Q77" s="150"/>
      <c r="R77" s="153"/>
    </row>
    <row r="78" spans="1:19" s="6" customFormat="1" ht="9" customHeight="1">
      <c r="A78" s="163"/>
      <c r="B78" s="164"/>
      <c r="C78" s="158"/>
      <c r="D78" s="159"/>
      <c r="E78" s="139">
        <v>6</v>
      </c>
      <c r="F78" s="338" t="str">
        <f>IF(E78&gt;$R$80,,UPPER(VLOOKUP(E78,'1MD ELO (4)'!$A$7:$Q$134,2)))</f>
        <v/>
      </c>
      <c r="G78" s="139">
        <v>14</v>
      </c>
      <c r="H78" s="140" t="str">
        <f>IF(G78&gt;$R$80,,UPPER(VLOOKUP(G78,'1MD ELO (4)'!$A$7:$Q$134,2)))</f>
        <v/>
      </c>
      <c r="I78" s="339"/>
      <c r="J78" s="340" t="s">
        <v>154</v>
      </c>
      <c r="K78" s="137"/>
      <c r="L78" s="144"/>
      <c r="M78" s="137"/>
      <c r="N78" s="145"/>
      <c r="O78" s="146" t="s">
        <v>155</v>
      </c>
      <c r="P78" s="147"/>
      <c r="Q78" s="147"/>
      <c r="R78" s="148"/>
    </row>
    <row r="79" spans="1:19" s="6" customFormat="1" ht="9" customHeight="1">
      <c r="A79" s="163"/>
      <c r="B79" s="164"/>
      <c r="C79" s="36"/>
      <c r="D79" s="165"/>
      <c r="E79" s="139">
        <v>7</v>
      </c>
      <c r="F79" s="338" t="str">
        <f>IF(E79&gt;$R$80,,UPPER(VLOOKUP(E79,'1MD ELO (4)'!$A$7:$Q$134,2)))</f>
        <v/>
      </c>
      <c r="G79" s="139">
        <v>15</v>
      </c>
      <c r="H79" s="140" t="str">
        <f>IF(G79&gt;$R$80,,UPPER(VLOOKUP(G79,'1MD ELO (4)'!$A$7:$Q$134,2)))</f>
        <v/>
      </c>
      <c r="I79" s="339"/>
      <c r="J79" s="340" t="s">
        <v>156</v>
      </c>
      <c r="K79" s="137"/>
      <c r="L79" s="144"/>
      <c r="M79" s="137"/>
      <c r="N79" s="145"/>
      <c r="O79" s="137"/>
      <c r="P79" s="144"/>
      <c r="Q79" s="137"/>
      <c r="R79" s="145"/>
    </row>
    <row r="80" spans="1:19" s="6" customFormat="1" ht="9" customHeight="1">
      <c r="A80" s="166"/>
      <c r="B80" s="167"/>
      <c r="C80" s="200"/>
      <c r="D80" s="168"/>
      <c r="E80" s="169">
        <v>8</v>
      </c>
      <c r="F80" s="345" t="str">
        <f>IF(E80&gt;$R$80,,UPPER(VLOOKUP(E80,'1MD ELO (4)'!$A$7:$Q$134,2)))</f>
        <v/>
      </c>
      <c r="G80" s="169">
        <v>16</v>
      </c>
      <c r="H80" s="171" t="str">
        <f>IF(G80&gt;$R$80,,UPPER(VLOOKUP(G80,'1MD ELO (4)'!$A$7:$Q$134,2)))</f>
        <v/>
      </c>
      <c r="I80" s="346"/>
      <c r="J80" s="347" t="s">
        <v>157</v>
      </c>
      <c r="K80" s="150"/>
      <c r="L80" s="152"/>
      <c r="M80" s="150"/>
      <c r="N80" s="153"/>
      <c r="O80" s="150">
        <f>R4</f>
        <v>0</v>
      </c>
      <c r="P80" s="152"/>
      <c r="Q80" s="150"/>
      <c r="R80" s="348">
        <f>MIN(16,'1MD ELO (4)'!Q5)</f>
        <v>16</v>
      </c>
    </row>
    <row r="81" ht="15.75" customHeight="1"/>
    <row r="82" ht="9" customHeight="1"/>
  </sheetData>
  <mergeCells count="4">
    <mergeCell ref="A4:C4"/>
    <mergeCell ref="Q25:R25"/>
    <mergeCell ref="Q41:R41"/>
    <mergeCell ref="Q57:R57"/>
  </mergeCells>
  <conditionalFormatting sqref="E7:E70">
    <cfRule type="expression" dxfId="84" priority="5" stopIfTrue="1">
      <formula>$E7&lt;17</formula>
    </cfRule>
  </conditionalFormatting>
  <conditionalFormatting sqref="H7:H70">
    <cfRule type="expression" dxfId="83" priority="15" stopIfTrue="1">
      <formula>AND($E7&lt;9,$C7&gt;0)</formula>
    </cfRule>
  </conditionalFormatting>
  <conditionalFormatting sqref="O37">
    <cfRule type="expression" dxfId="82" priority="3" stopIfTrue="1">
      <formula>P23="as"</formula>
    </cfRule>
    <cfRule type="expression" dxfId="81" priority="4" stopIfTrue="1">
      <formula>P23="bs"</formula>
    </cfRule>
  </conditionalFormatting>
  <conditionalFormatting sqref="O39">
    <cfRule type="expression" dxfId="80" priority="1" stopIfTrue="1">
      <formula>P55="as"</formula>
    </cfRule>
    <cfRule type="expression" dxfId="79" priority="2" stopIfTrue="1">
      <formula>P55="bs"</formula>
    </cfRule>
  </conditionalFormatting>
  <dataValidations count="1">
    <dataValidation type="list" allowBlank="1" showInputMessage="1" sqref="M10 O14 M18 O23 M26 O30 M34 O38 M42 O46 M50 O55 M58 O62 M66" xr:uid="{00000000-0002-0000-4B00-000000000000}">
      <formula1>$U$7:$U$16</formula1>
    </dataValidation>
  </dataValidations>
  <printOptions horizontalCentered="1"/>
  <pageMargins left="0.35" right="0.35" top="0.35" bottom="0.35" header="0" footer="0"/>
  <pageSetup paperSize="9" orientation="portrait" horizontalDpi="360" verticalDpi="300"/>
  <headerFooter alignWithMargins="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05537" r:id="rId3" name="Button 1">
              <controlPr defaultSize="0" print="0" autoPict="0" macro="[0]!Jun_Show_CU">
                <anchor moveWithCells="1" sizeWithCells="1">
                  <from>
                    <xdr:col>12</xdr:col>
                    <xdr:colOff>441960</xdr:colOff>
                    <xdr:row>0</xdr:row>
                    <xdr:rowOff>7620</xdr:rowOff>
                  </from>
                  <to>
                    <xdr:col>14</xdr:col>
                    <xdr:colOff>312420</xdr:colOff>
                    <xdr:row>0</xdr:row>
                    <xdr:rowOff>137160</xdr:rowOff>
                  </to>
                </anchor>
              </controlPr>
            </control>
          </mc:Choice>
        </mc:AlternateContent>
        <mc:AlternateContent xmlns:mc="http://schemas.openxmlformats.org/markup-compatibility/2006">
          <mc:Choice Requires="x14">
            <control shapeId="705538" r:id="rId4" name="Button 2">
              <controlPr defaultSize="0" print="0" autoPict="0" macro="[0]!Jun_Hide_CU">
                <anchor moveWithCells="1" sizeWithCells="1">
                  <from>
                    <xdr:col>12</xdr:col>
                    <xdr:colOff>426720</xdr:colOff>
                    <xdr:row>0</xdr:row>
                    <xdr:rowOff>144780</xdr:rowOff>
                  </from>
                  <to>
                    <xdr:col>14</xdr:col>
                    <xdr:colOff>312420</xdr:colOff>
                    <xdr:row>1</xdr:row>
                    <xdr:rowOff>45720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31">
    <tabColor indexed="42"/>
  </sheetPr>
  <dimension ref="A1:P87"/>
  <sheetViews>
    <sheetView showGridLines="0" showZeros="0" zoomScale="86" zoomScaleNormal="86" workbookViewId="0">
      <pane ySplit="7" topLeftCell="A8" activePane="bottomLeft" state="frozen"/>
      <selection pane="bottomLeft" activeCell="D27" sqref="D27"/>
    </sheetView>
  </sheetViews>
  <sheetFormatPr defaultColWidth="9" defaultRowHeight="13.2"/>
  <cols>
    <col min="1" max="1" width="4.33203125" customWidth="1"/>
    <col min="2" max="2" width="12.6640625" customWidth="1"/>
    <col min="3" max="3" width="11.88671875" customWidth="1"/>
    <col min="4" max="4" width="12.33203125" style="205" customWidth="1"/>
    <col min="5" max="5" width="11" style="205" customWidth="1"/>
    <col min="6" max="6" width="5.88671875" style="205" customWidth="1"/>
    <col min="7" max="7" width="3.109375" style="205" customWidth="1"/>
    <col min="8" max="8" width="14.109375" style="206" customWidth="1"/>
    <col min="9" max="10" width="13.44140625" style="205" customWidth="1"/>
    <col min="11" max="11" width="11.5546875" style="205" customWidth="1"/>
    <col min="12" max="12" width="5.88671875" style="205" customWidth="1"/>
    <col min="13" max="13" width="11.33203125" style="205" customWidth="1"/>
    <col min="14" max="16" width="5.88671875" style="205" customWidth="1"/>
  </cols>
  <sheetData>
    <row r="1" spans="1:16" ht="24.6">
      <c r="A1" s="9" t="str">
        <f>Altalanos!$A$6</f>
        <v>Bács-Kiskun megyei Tenisz Diákolimpia</v>
      </c>
      <c r="B1" s="9"/>
      <c r="C1" s="9"/>
      <c r="D1" s="207"/>
      <c r="E1" s="207"/>
      <c r="F1" s="208"/>
      <c r="G1" s="208"/>
      <c r="H1" s="209" t="s">
        <v>332</v>
      </c>
      <c r="I1" s="207"/>
      <c r="J1" s="210"/>
      <c r="K1" s="210"/>
      <c r="L1" s="210"/>
      <c r="M1" s="210"/>
      <c r="N1" s="210"/>
      <c r="O1" s="211"/>
      <c r="P1" s="212"/>
    </row>
    <row r="2" spans="1:16">
      <c r="A2" s="17">
        <f>Altalanos!$A$8</f>
        <v>0</v>
      </c>
      <c r="B2" s="17" t="s">
        <v>99</v>
      </c>
      <c r="C2" s="19">
        <f>Altalanos!$D$8</f>
        <v>0</v>
      </c>
      <c r="D2" s="213"/>
      <c r="E2" s="213"/>
      <c r="F2" s="213"/>
      <c r="G2" s="213"/>
      <c r="H2" s="209" t="s">
        <v>333</v>
      </c>
      <c r="I2" s="214"/>
      <c r="J2" s="214"/>
      <c r="K2" s="214"/>
      <c r="L2" s="214"/>
      <c r="M2" s="214"/>
      <c r="N2" s="214"/>
      <c r="O2" s="215"/>
      <c r="P2" s="216"/>
    </row>
    <row r="3" spans="1:16" s="5" customFormat="1">
      <c r="A3" s="217" t="s">
        <v>334</v>
      </c>
      <c r="B3" s="218"/>
      <c r="C3" s="219"/>
      <c r="D3" s="220"/>
      <c r="E3" s="221"/>
      <c r="F3" s="222"/>
      <c r="G3" s="222"/>
      <c r="H3" s="223"/>
      <c r="I3" s="222"/>
      <c r="J3" s="224"/>
      <c r="K3" s="224"/>
      <c r="L3" s="224"/>
      <c r="M3" s="225" t="s">
        <v>155</v>
      </c>
      <c r="N3" s="226"/>
      <c r="O3" s="226"/>
      <c r="P3" s="227"/>
    </row>
    <row r="4" spans="1:16" s="5" customFormat="1">
      <c r="A4" s="23" t="s">
        <v>101</v>
      </c>
      <c r="B4" s="23"/>
      <c r="C4" s="228" t="s">
        <v>11</v>
      </c>
      <c r="D4" s="228"/>
      <c r="E4" s="228"/>
      <c r="F4" s="228"/>
      <c r="G4" s="228"/>
      <c r="H4" s="228" t="s">
        <v>102</v>
      </c>
      <c r="I4" s="23"/>
      <c r="J4" s="229"/>
      <c r="K4" s="229"/>
      <c r="L4" s="229" t="s">
        <v>103</v>
      </c>
      <c r="M4" s="230"/>
      <c r="N4" s="231"/>
      <c r="O4" s="231"/>
      <c r="P4" s="232"/>
    </row>
    <row r="5" spans="1:16" s="5" customFormat="1">
      <c r="A5" s="710" t="str">
        <f>Altalanos!$A$10</f>
        <v>2026.05.12</v>
      </c>
      <c r="B5" s="710"/>
      <c r="C5" s="29" t="str">
        <f>Altalanos!$C$10</f>
        <v>Baja</v>
      </c>
      <c r="D5" s="233"/>
      <c r="E5" s="233"/>
      <c r="F5" s="233"/>
      <c r="G5" s="233"/>
      <c r="H5" s="32"/>
      <c r="I5" s="34"/>
      <c r="J5" s="35"/>
      <c r="K5" s="35"/>
      <c r="L5" s="35">
        <f>Altalanos!$E$10</f>
        <v>0</v>
      </c>
      <c r="M5" s="234"/>
      <c r="N5" s="34"/>
      <c r="O5" s="34"/>
      <c r="P5" s="235">
        <f>COUNTA(P8:P87)</f>
        <v>0</v>
      </c>
    </row>
    <row r="6" spans="1:16" s="16" customFormat="1" ht="12" customHeight="1">
      <c r="A6" s="236"/>
      <c r="B6" s="721" t="s">
        <v>335</v>
      </c>
      <c r="C6" s="722"/>
      <c r="D6" s="722"/>
      <c r="E6" s="722"/>
      <c r="F6" s="722"/>
      <c r="G6" s="237"/>
      <c r="H6" s="723" t="s">
        <v>336</v>
      </c>
      <c r="I6" s="722"/>
      <c r="J6" s="722"/>
      <c r="K6" s="722"/>
      <c r="L6" s="724"/>
      <c r="M6" s="723" t="s">
        <v>337</v>
      </c>
      <c r="N6" s="722"/>
      <c r="O6" s="722"/>
      <c r="P6" s="724"/>
    </row>
    <row r="7" spans="1:16" ht="47.25" customHeight="1">
      <c r="A7" s="238" t="s">
        <v>338</v>
      </c>
      <c r="B7" s="239" t="s">
        <v>167</v>
      </c>
      <c r="C7" s="239" t="s">
        <v>114</v>
      </c>
      <c r="D7" s="239" t="s">
        <v>115</v>
      </c>
      <c r="E7" s="239" t="s">
        <v>339</v>
      </c>
      <c r="F7" s="240" t="s">
        <v>340</v>
      </c>
      <c r="G7" s="241" t="s">
        <v>341</v>
      </c>
      <c r="H7" s="238" t="s">
        <v>167</v>
      </c>
      <c r="I7" s="239" t="s">
        <v>114</v>
      </c>
      <c r="J7" s="239" t="s">
        <v>115</v>
      </c>
      <c r="K7" s="239" t="s">
        <v>339</v>
      </c>
      <c r="L7" s="242" t="s">
        <v>342</v>
      </c>
      <c r="M7" s="238" t="s">
        <v>341</v>
      </c>
      <c r="N7" s="243" t="s">
        <v>343</v>
      </c>
      <c r="O7" s="239" t="s">
        <v>344</v>
      </c>
      <c r="P7" s="242" t="s">
        <v>345</v>
      </c>
    </row>
    <row r="8" spans="1:16" s="203" customFormat="1" ht="18.899999999999999" customHeight="1">
      <c r="A8" s="244">
        <v>1</v>
      </c>
      <c r="B8" s="245"/>
      <c r="C8" s="246"/>
      <c r="D8" s="247"/>
      <c r="E8" s="247"/>
      <c r="F8" s="248"/>
      <c r="G8" s="249"/>
      <c r="H8" s="250"/>
      <c r="I8" s="251"/>
      <c r="J8" s="247"/>
      <c r="K8" s="247"/>
      <c r="L8" s="252"/>
      <c r="M8" s="247"/>
      <c r="N8" s="252"/>
      <c r="O8" s="253">
        <f t="shared" ref="O8:O26" si="0">SUM(F8,L8)</f>
        <v>0</v>
      </c>
      <c r="P8" s="252"/>
    </row>
    <row r="9" spans="1:16" s="203" customFormat="1" ht="18.899999999999999" customHeight="1">
      <c r="A9" s="254">
        <v>2</v>
      </c>
      <c r="B9" s="245"/>
      <c r="C9" s="246"/>
      <c r="D9" s="247"/>
      <c r="E9" s="247"/>
      <c r="F9" s="248"/>
      <c r="G9" s="249"/>
      <c r="H9" s="250"/>
      <c r="I9" s="251"/>
      <c r="J9" s="247"/>
      <c r="K9" s="247"/>
      <c r="L9" s="248"/>
      <c r="M9" s="247"/>
      <c r="N9" s="252"/>
      <c r="O9" s="253">
        <f t="shared" si="0"/>
        <v>0</v>
      </c>
      <c r="P9" s="252"/>
    </row>
    <row r="10" spans="1:16" s="203" customFormat="1" ht="18.899999999999999" customHeight="1">
      <c r="A10" s="254">
        <v>3</v>
      </c>
      <c r="B10" s="245"/>
      <c r="C10" s="246"/>
      <c r="D10" s="247"/>
      <c r="E10" s="247"/>
      <c r="F10" s="248"/>
      <c r="G10" s="249"/>
      <c r="H10" s="250"/>
      <c r="I10" s="251"/>
      <c r="J10" s="247"/>
      <c r="K10" s="247"/>
      <c r="L10" s="248"/>
      <c r="M10" s="247"/>
      <c r="N10" s="252"/>
      <c r="O10" s="253">
        <f t="shared" si="0"/>
        <v>0</v>
      </c>
      <c r="P10" s="252"/>
    </row>
    <row r="11" spans="1:16" s="203" customFormat="1" ht="18.899999999999999" customHeight="1">
      <c r="A11" s="254">
        <v>4</v>
      </c>
      <c r="B11" s="245"/>
      <c r="C11" s="246"/>
      <c r="D11" s="247"/>
      <c r="E11" s="255"/>
      <c r="F11" s="252"/>
      <c r="G11" s="249"/>
      <c r="H11" s="245"/>
      <c r="I11" s="246"/>
      <c r="J11" s="247"/>
      <c r="K11" s="255"/>
      <c r="L11" s="252"/>
      <c r="M11" s="247"/>
      <c r="N11" s="252"/>
      <c r="O11" s="253">
        <f t="shared" si="0"/>
        <v>0</v>
      </c>
      <c r="P11" s="252"/>
    </row>
    <row r="12" spans="1:16" s="203" customFormat="1" ht="18.899999999999999" customHeight="1">
      <c r="A12" s="254">
        <v>5</v>
      </c>
      <c r="B12" s="245"/>
      <c r="C12" s="246"/>
      <c r="D12" s="247"/>
      <c r="E12" s="247"/>
      <c r="F12" s="248"/>
      <c r="G12" s="249"/>
      <c r="H12" s="250"/>
      <c r="I12" s="251"/>
      <c r="J12" s="247"/>
      <c r="K12" s="247"/>
      <c r="L12" s="248"/>
      <c r="M12" s="247"/>
      <c r="N12" s="252"/>
      <c r="O12" s="253">
        <f t="shared" si="0"/>
        <v>0</v>
      </c>
      <c r="P12" s="252"/>
    </row>
    <row r="13" spans="1:16" s="203" customFormat="1" ht="18.899999999999999" customHeight="1">
      <c r="A13" s="254">
        <v>6</v>
      </c>
      <c r="B13" s="245"/>
      <c r="C13" s="246"/>
      <c r="D13" s="247"/>
      <c r="E13" s="255"/>
      <c r="F13" s="252"/>
      <c r="G13" s="249"/>
      <c r="H13" s="245"/>
      <c r="I13" s="246"/>
      <c r="J13" s="247"/>
      <c r="K13" s="255"/>
      <c r="L13" s="252"/>
      <c r="M13" s="247"/>
      <c r="N13" s="252"/>
      <c r="O13" s="253">
        <f t="shared" si="0"/>
        <v>0</v>
      </c>
      <c r="P13" s="252"/>
    </row>
    <row r="14" spans="1:16" s="203" customFormat="1" ht="18.899999999999999" customHeight="1">
      <c r="A14" s="254">
        <v>7</v>
      </c>
      <c r="B14" s="245"/>
      <c r="C14" s="246"/>
      <c r="D14" s="247"/>
      <c r="E14" s="255"/>
      <c r="F14" s="252"/>
      <c r="G14" s="249"/>
      <c r="H14" s="245"/>
      <c r="I14" s="246"/>
      <c r="J14" s="247"/>
      <c r="K14" s="255"/>
      <c r="L14" s="252"/>
      <c r="M14" s="247"/>
      <c r="N14" s="252"/>
      <c r="O14" s="253">
        <f t="shared" si="0"/>
        <v>0</v>
      </c>
      <c r="P14" s="252"/>
    </row>
    <row r="15" spans="1:16" s="203" customFormat="1" ht="18.899999999999999" customHeight="1">
      <c r="A15" s="254">
        <v>8</v>
      </c>
      <c r="B15" s="245"/>
      <c r="C15" s="246"/>
      <c r="D15" s="247"/>
      <c r="E15" s="255"/>
      <c r="F15" s="252"/>
      <c r="G15" s="249"/>
      <c r="H15" s="245"/>
      <c r="I15" s="246"/>
      <c r="J15" s="247"/>
      <c r="K15" s="255"/>
      <c r="L15" s="252"/>
      <c r="M15" s="247"/>
      <c r="N15" s="252"/>
      <c r="O15" s="253">
        <f t="shared" si="0"/>
        <v>0</v>
      </c>
      <c r="P15" s="252"/>
    </row>
    <row r="16" spans="1:16" s="203" customFormat="1" ht="18.899999999999999" customHeight="1">
      <c r="A16" s="254">
        <v>9</v>
      </c>
      <c r="B16" s="245"/>
      <c r="C16" s="246"/>
      <c r="D16" s="247"/>
      <c r="E16" s="255"/>
      <c r="F16" s="252"/>
      <c r="G16" s="249"/>
      <c r="H16" s="245"/>
      <c r="I16" s="246"/>
      <c r="J16" s="247"/>
      <c r="K16" s="255"/>
      <c r="L16" s="252"/>
      <c r="M16" s="247"/>
      <c r="N16" s="256"/>
      <c r="O16" s="253">
        <f t="shared" si="0"/>
        <v>0</v>
      </c>
      <c r="P16" s="252"/>
    </row>
    <row r="17" spans="1:16" s="203" customFormat="1" ht="18.899999999999999" customHeight="1">
      <c r="A17" s="254">
        <v>10</v>
      </c>
      <c r="B17" s="245"/>
      <c r="C17" s="246"/>
      <c r="D17" s="247"/>
      <c r="E17" s="255"/>
      <c r="F17" s="252"/>
      <c r="G17" s="249"/>
      <c r="H17" s="245"/>
      <c r="I17" s="246"/>
      <c r="J17" s="247"/>
      <c r="K17" s="255"/>
      <c r="L17" s="252"/>
      <c r="M17" s="247"/>
      <c r="N17" s="252"/>
      <c r="O17" s="253">
        <f t="shared" si="0"/>
        <v>0</v>
      </c>
      <c r="P17" s="252"/>
    </row>
    <row r="18" spans="1:16" s="203" customFormat="1" ht="18.899999999999999" customHeight="1">
      <c r="A18" s="254">
        <v>11</v>
      </c>
      <c r="B18" s="245"/>
      <c r="C18" s="246"/>
      <c r="D18" s="247"/>
      <c r="E18" s="255"/>
      <c r="F18" s="252"/>
      <c r="G18" s="249"/>
      <c r="H18" s="245"/>
      <c r="I18" s="246"/>
      <c r="J18" s="247"/>
      <c r="K18" s="255"/>
      <c r="L18" s="252"/>
      <c r="M18" s="247"/>
      <c r="N18" s="252"/>
      <c r="O18" s="253">
        <f t="shared" si="0"/>
        <v>0</v>
      </c>
      <c r="P18" s="252"/>
    </row>
    <row r="19" spans="1:16" s="203" customFormat="1" ht="18.899999999999999" customHeight="1">
      <c r="A19" s="254">
        <v>12</v>
      </c>
      <c r="B19" s="245"/>
      <c r="C19" s="246"/>
      <c r="D19" s="247"/>
      <c r="E19" s="255"/>
      <c r="F19" s="252"/>
      <c r="G19" s="249"/>
      <c r="H19" s="245"/>
      <c r="I19" s="246"/>
      <c r="J19" s="247"/>
      <c r="K19" s="255"/>
      <c r="L19" s="252"/>
      <c r="M19" s="247"/>
      <c r="N19" s="252"/>
      <c r="O19" s="253">
        <f t="shared" si="0"/>
        <v>0</v>
      </c>
      <c r="P19" s="252"/>
    </row>
    <row r="20" spans="1:16" s="203" customFormat="1" ht="18.899999999999999" customHeight="1">
      <c r="A20" s="254">
        <v>13</v>
      </c>
      <c r="B20" s="245"/>
      <c r="C20" s="246"/>
      <c r="D20" s="247"/>
      <c r="E20" s="255"/>
      <c r="F20" s="252"/>
      <c r="G20" s="249"/>
      <c r="H20" s="245"/>
      <c r="I20" s="246"/>
      <c r="J20" s="247"/>
      <c r="K20" s="255"/>
      <c r="L20" s="252"/>
      <c r="M20" s="247"/>
      <c r="N20" s="252"/>
      <c r="O20" s="253">
        <f t="shared" si="0"/>
        <v>0</v>
      </c>
      <c r="P20" s="252"/>
    </row>
    <row r="21" spans="1:16" s="203" customFormat="1" ht="18.899999999999999" customHeight="1">
      <c r="A21" s="254">
        <v>14</v>
      </c>
      <c r="B21" s="245"/>
      <c r="C21" s="246"/>
      <c r="D21" s="247"/>
      <c r="E21" s="255"/>
      <c r="F21" s="252"/>
      <c r="G21" s="249"/>
      <c r="H21" s="245"/>
      <c r="I21" s="246"/>
      <c r="J21" s="247"/>
      <c r="K21" s="257"/>
      <c r="L21" s="252"/>
      <c r="M21" s="247"/>
      <c r="N21" s="252"/>
      <c r="O21" s="253">
        <f t="shared" si="0"/>
        <v>0</v>
      </c>
      <c r="P21" s="252"/>
    </row>
    <row r="22" spans="1:16" s="203" customFormat="1" ht="18.899999999999999" customHeight="1">
      <c r="A22" s="254">
        <v>15</v>
      </c>
      <c r="B22" s="245"/>
      <c r="C22" s="246"/>
      <c r="D22" s="247"/>
      <c r="E22" s="255"/>
      <c r="F22" s="252"/>
      <c r="G22" s="249"/>
      <c r="H22" s="245"/>
      <c r="I22" s="246"/>
      <c r="J22" s="247"/>
      <c r="K22" s="255"/>
      <c r="L22" s="252"/>
      <c r="M22" s="247"/>
      <c r="N22" s="252"/>
      <c r="O22" s="253">
        <f t="shared" si="0"/>
        <v>0</v>
      </c>
      <c r="P22" s="252"/>
    </row>
    <row r="23" spans="1:16" s="203" customFormat="1" ht="18.899999999999999" customHeight="1">
      <c r="A23" s="258">
        <v>16</v>
      </c>
      <c r="B23" s="245"/>
      <c r="C23" s="246"/>
      <c r="D23" s="247"/>
      <c r="E23" s="255"/>
      <c r="F23" s="252"/>
      <c r="G23" s="249"/>
      <c r="H23" s="245"/>
      <c r="I23" s="246"/>
      <c r="J23" s="247"/>
      <c r="K23" s="255"/>
      <c r="L23" s="252"/>
      <c r="M23" s="247"/>
      <c r="N23" s="252"/>
      <c r="O23" s="253">
        <f t="shared" si="0"/>
        <v>0</v>
      </c>
      <c r="P23" s="252"/>
    </row>
    <row r="24" spans="1:16" s="204" customFormat="1" ht="18.899999999999999" customHeight="1">
      <c r="A24" s="258">
        <v>17</v>
      </c>
      <c r="B24" s="245"/>
      <c r="C24" s="246"/>
      <c r="D24" s="247"/>
      <c r="E24" s="255"/>
      <c r="F24" s="252"/>
      <c r="G24" s="249"/>
      <c r="H24" s="245"/>
      <c r="I24" s="246"/>
      <c r="J24" s="247"/>
      <c r="K24" s="255"/>
      <c r="L24" s="252"/>
      <c r="M24" s="247"/>
      <c r="N24" s="252"/>
      <c r="O24" s="253">
        <f t="shared" si="0"/>
        <v>0</v>
      </c>
      <c r="P24" s="252"/>
    </row>
    <row r="25" spans="1:16" s="204" customFormat="1" ht="18.899999999999999" customHeight="1">
      <c r="A25" s="258">
        <v>18</v>
      </c>
      <c r="B25" s="245"/>
      <c r="C25" s="246"/>
      <c r="D25" s="247"/>
      <c r="E25" s="255"/>
      <c r="F25" s="252"/>
      <c r="G25" s="249"/>
      <c r="H25" s="245"/>
      <c r="I25" s="246"/>
      <c r="J25" s="247"/>
      <c r="K25" s="255"/>
      <c r="L25" s="252"/>
      <c r="M25" s="247"/>
      <c r="N25" s="252"/>
      <c r="O25" s="253">
        <f t="shared" si="0"/>
        <v>0</v>
      </c>
      <c r="P25" s="252"/>
    </row>
    <row r="26" spans="1:16" s="204" customFormat="1" ht="18.899999999999999" customHeight="1">
      <c r="A26" s="258">
        <v>19</v>
      </c>
      <c r="B26" s="245"/>
      <c r="C26" s="246"/>
      <c r="D26" s="247"/>
      <c r="E26" s="255"/>
      <c r="F26" s="252"/>
      <c r="G26" s="249"/>
      <c r="H26" s="245"/>
      <c r="I26" s="246"/>
      <c r="J26" s="247"/>
      <c r="K26" s="255"/>
      <c r="L26" s="252"/>
      <c r="M26" s="247"/>
      <c r="N26" s="252"/>
      <c r="O26" s="253">
        <f t="shared" si="0"/>
        <v>0</v>
      </c>
      <c r="P26" s="252"/>
    </row>
    <row r="27" spans="1:16" s="204" customFormat="1" ht="18.899999999999999" customHeight="1">
      <c r="A27" s="258">
        <v>20</v>
      </c>
      <c r="B27" s="245"/>
      <c r="C27" s="246"/>
      <c r="D27" s="247"/>
      <c r="E27" s="247"/>
      <c r="F27" s="248"/>
      <c r="G27" s="249"/>
      <c r="H27" s="250"/>
      <c r="I27" s="251"/>
      <c r="J27" s="247"/>
      <c r="K27" s="247"/>
      <c r="L27" s="248"/>
      <c r="M27" s="247"/>
      <c r="N27" s="252"/>
      <c r="O27" s="253"/>
      <c r="P27" s="252"/>
    </row>
    <row r="28" spans="1:16" s="204" customFormat="1" ht="18.899999999999999" customHeight="1">
      <c r="A28" s="258">
        <v>21</v>
      </c>
      <c r="B28" s="245"/>
      <c r="C28" s="246"/>
      <c r="D28" s="247"/>
      <c r="E28" s="247"/>
      <c r="F28" s="248"/>
      <c r="G28" s="249"/>
      <c r="H28" s="250"/>
      <c r="I28" s="251"/>
      <c r="J28" s="247"/>
      <c r="K28" s="247"/>
      <c r="L28" s="248"/>
      <c r="M28" s="247"/>
      <c r="N28" s="252"/>
      <c r="O28" s="253"/>
      <c r="P28" s="252"/>
    </row>
    <row r="29" spans="1:16" s="204" customFormat="1" ht="18.899999999999999" customHeight="1">
      <c r="A29" s="244">
        <v>22</v>
      </c>
      <c r="B29" s="245"/>
      <c r="C29" s="246"/>
      <c r="D29" s="247"/>
      <c r="E29" s="247"/>
      <c r="F29" s="248"/>
      <c r="G29" s="249"/>
      <c r="H29" s="250"/>
      <c r="I29" s="251"/>
      <c r="J29" s="247"/>
      <c r="K29" s="247"/>
      <c r="L29" s="248"/>
      <c r="M29" s="247"/>
      <c r="N29" s="252"/>
      <c r="O29" s="253"/>
      <c r="P29" s="252"/>
    </row>
    <row r="30" spans="1:16" s="204" customFormat="1" ht="18.899999999999999" customHeight="1">
      <c r="A30" s="254">
        <v>23</v>
      </c>
      <c r="B30" s="245"/>
      <c r="C30" s="246"/>
      <c r="D30" s="247"/>
      <c r="E30" s="247"/>
      <c r="F30" s="248"/>
      <c r="G30" s="249"/>
      <c r="H30" s="250"/>
      <c r="I30" s="251"/>
      <c r="J30" s="247"/>
      <c r="K30" s="247"/>
      <c r="L30" s="248"/>
      <c r="M30" s="247"/>
      <c r="N30" s="252"/>
      <c r="O30" s="253"/>
      <c r="P30" s="252"/>
    </row>
    <row r="31" spans="1:16" s="204" customFormat="1" ht="18.899999999999999" customHeight="1">
      <c r="A31" s="254">
        <v>24</v>
      </c>
      <c r="B31" s="245"/>
      <c r="C31" s="246"/>
      <c r="D31" s="247"/>
      <c r="E31" s="247"/>
      <c r="F31" s="248"/>
      <c r="G31" s="249"/>
      <c r="H31" s="250"/>
      <c r="I31" s="251"/>
      <c r="J31" s="247"/>
      <c r="K31" s="247"/>
      <c r="L31" s="248"/>
      <c r="M31" s="247"/>
      <c r="N31" s="252"/>
      <c r="O31" s="253"/>
      <c r="P31" s="252"/>
    </row>
    <row r="32" spans="1:16" ht="18.899999999999999" customHeight="1">
      <c r="A32" s="254">
        <v>25</v>
      </c>
      <c r="B32" s="245"/>
      <c r="C32" s="246"/>
      <c r="D32" s="247"/>
      <c r="E32" s="247"/>
      <c r="F32" s="248"/>
      <c r="G32" s="249"/>
      <c r="H32" s="250"/>
      <c r="I32" s="251"/>
      <c r="J32" s="247"/>
      <c r="K32" s="247"/>
      <c r="L32" s="248"/>
      <c r="M32" s="247"/>
      <c r="N32" s="252"/>
      <c r="O32" s="253"/>
      <c r="P32" s="252"/>
    </row>
    <row r="33" spans="1:16" ht="18.899999999999999" customHeight="1">
      <c r="A33" s="244">
        <v>26</v>
      </c>
      <c r="B33" s="245"/>
      <c r="C33" s="246"/>
      <c r="D33" s="247"/>
      <c r="E33" s="247"/>
      <c r="F33" s="248"/>
      <c r="G33" s="249"/>
      <c r="H33" s="250"/>
      <c r="I33" s="251"/>
      <c r="J33" s="247"/>
      <c r="K33" s="247"/>
      <c r="L33" s="248"/>
      <c r="M33" s="247"/>
      <c r="N33" s="252"/>
      <c r="O33" s="253"/>
      <c r="P33" s="252"/>
    </row>
    <row r="34" spans="1:16" ht="18.899999999999999" customHeight="1">
      <c r="A34" s="254">
        <v>27</v>
      </c>
      <c r="B34" s="245"/>
      <c r="C34" s="246"/>
      <c r="D34" s="247"/>
      <c r="E34" s="247"/>
      <c r="F34" s="248"/>
      <c r="G34" s="249"/>
      <c r="H34" s="250"/>
      <c r="I34" s="251"/>
      <c r="J34" s="247"/>
      <c r="K34" s="247"/>
      <c r="L34" s="248"/>
      <c r="M34" s="247"/>
      <c r="N34" s="252"/>
      <c r="O34" s="253"/>
      <c r="P34" s="252"/>
    </row>
    <row r="35" spans="1:16" ht="18.899999999999999" customHeight="1">
      <c r="A35" s="254">
        <v>28</v>
      </c>
      <c r="B35" s="245"/>
      <c r="C35" s="246"/>
      <c r="D35" s="247"/>
      <c r="E35" s="247"/>
      <c r="F35" s="248"/>
      <c r="G35" s="249"/>
      <c r="H35" s="250"/>
      <c r="I35" s="251"/>
      <c r="J35" s="247"/>
      <c r="K35" s="247"/>
      <c r="L35" s="248"/>
      <c r="M35" s="247"/>
      <c r="N35" s="252"/>
      <c r="O35" s="253"/>
      <c r="P35" s="252"/>
    </row>
    <row r="36" spans="1:16" ht="18.899999999999999" customHeight="1">
      <c r="A36" s="254">
        <v>29</v>
      </c>
      <c r="B36" s="245"/>
      <c r="C36" s="246"/>
      <c r="D36" s="247"/>
      <c r="E36" s="247"/>
      <c r="F36" s="248"/>
      <c r="G36" s="249"/>
      <c r="H36" s="250"/>
      <c r="I36" s="251"/>
      <c r="J36" s="247"/>
      <c r="K36" s="247"/>
      <c r="L36" s="248"/>
      <c r="M36" s="247"/>
      <c r="N36" s="252"/>
      <c r="O36" s="253"/>
      <c r="P36" s="252"/>
    </row>
    <row r="37" spans="1:16" ht="18.899999999999999" customHeight="1">
      <c r="A37" s="254">
        <v>30</v>
      </c>
      <c r="B37" s="245"/>
      <c r="C37" s="246"/>
      <c r="D37" s="247"/>
      <c r="E37" s="247"/>
      <c r="F37" s="248"/>
      <c r="G37" s="249"/>
      <c r="H37" s="250"/>
      <c r="I37" s="251"/>
      <c r="J37" s="247"/>
      <c r="K37" s="247"/>
      <c r="L37" s="248"/>
      <c r="M37" s="247"/>
      <c r="N37" s="252"/>
      <c r="O37" s="253"/>
      <c r="P37" s="252"/>
    </row>
    <row r="38" spans="1:16" ht="18.899999999999999" customHeight="1">
      <c r="A38" s="254">
        <v>31</v>
      </c>
      <c r="B38" s="245"/>
      <c r="C38" s="246"/>
      <c r="D38" s="247"/>
      <c r="E38" s="247"/>
      <c r="F38" s="248"/>
      <c r="G38" s="249"/>
      <c r="H38" s="250"/>
      <c r="I38" s="251"/>
      <c r="J38" s="247"/>
      <c r="K38" s="247"/>
      <c r="L38" s="248"/>
      <c r="M38" s="247"/>
      <c r="N38" s="252"/>
      <c r="O38" s="253"/>
      <c r="P38" s="252"/>
    </row>
    <row r="39" spans="1:16" ht="18.899999999999999" customHeight="1">
      <c r="A39" s="254">
        <v>32</v>
      </c>
      <c r="B39" s="245"/>
      <c r="C39" s="246"/>
      <c r="D39" s="247"/>
      <c r="E39" s="247"/>
      <c r="F39" s="248"/>
      <c r="G39" s="249"/>
      <c r="H39" s="250"/>
      <c r="I39" s="251"/>
      <c r="J39" s="247"/>
      <c r="K39" s="247"/>
      <c r="L39" s="248"/>
      <c r="M39" s="247"/>
      <c r="N39" s="252"/>
      <c r="O39" s="253"/>
      <c r="P39" s="252"/>
    </row>
    <row r="40" spans="1:16" ht="18.899999999999999" customHeight="1">
      <c r="A40" s="258"/>
      <c r="B40" s="245"/>
      <c r="C40" s="246"/>
      <c r="D40" s="247"/>
      <c r="E40" s="247"/>
      <c r="F40" s="248"/>
      <c r="G40" s="249"/>
      <c r="H40" s="250"/>
      <c r="I40" s="251"/>
      <c r="J40" s="247"/>
      <c r="K40" s="247"/>
      <c r="L40" s="248"/>
      <c r="M40" s="247"/>
      <c r="N40" s="252"/>
      <c r="O40" s="253"/>
      <c r="P40" s="252"/>
    </row>
    <row r="41" spans="1:16" ht="18.899999999999999" customHeight="1">
      <c r="A41" s="258"/>
      <c r="B41" s="245"/>
      <c r="C41" s="246"/>
      <c r="D41" s="247"/>
      <c r="E41" s="247"/>
      <c r="F41" s="248"/>
      <c r="G41" s="249"/>
      <c r="H41" s="250"/>
      <c r="I41" s="251"/>
      <c r="J41" s="247"/>
      <c r="K41" s="247"/>
      <c r="L41" s="248"/>
      <c r="M41" s="247"/>
      <c r="N41" s="252"/>
      <c r="O41" s="253"/>
      <c r="P41" s="252"/>
    </row>
    <row r="42" spans="1:16" ht="18.899999999999999" customHeight="1">
      <c r="A42" s="258"/>
      <c r="B42" s="245"/>
      <c r="C42" s="246"/>
      <c r="D42" s="247"/>
      <c r="E42" s="247"/>
      <c r="F42" s="248"/>
      <c r="G42" s="249"/>
      <c r="H42" s="250"/>
      <c r="I42" s="251"/>
      <c r="J42" s="247"/>
      <c r="K42" s="247"/>
      <c r="L42" s="248"/>
      <c r="M42" s="247"/>
      <c r="N42" s="252"/>
      <c r="O42" s="253"/>
      <c r="P42" s="252"/>
    </row>
    <row r="43" spans="1:16" ht="18.899999999999999" customHeight="1">
      <c r="A43" s="258"/>
      <c r="B43" s="245"/>
      <c r="C43" s="246"/>
      <c r="D43" s="247"/>
      <c r="E43" s="247"/>
      <c r="F43" s="248"/>
      <c r="G43" s="249"/>
      <c r="H43" s="250"/>
      <c r="I43" s="251"/>
      <c r="J43" s="247"/>
      <c r="K43" s="247"/>
      <c r="L43" s="248"/>
      <c r="M43" s="247"/>
      <c r="N43" s="252"/>
      <c r="O43" s="253"/>
      <c r="P43" s="252"/>
    </row>
    <row r="44" spans="1:16" ht="18.899999999999999" customHeight="1">
      <c r="A44" s="258"/>
      <c r="B44" s="245"/>
      <c r="C44" s="246"/>
      <c r="D44" s="247"/>
      <c r="E44" s="247"/>
      <c r="F44" s="248"/>
      <c r="G44" s="249"/>
      <c r="H44" s="250"/>
      <c r="I44" s="251"/>
      <c r="J44" s="247"/>
      <c r="K44" s="247"/>
      <c r="L44" s="248"/>
      <c r="M44" s="247"/>
      <c r="N44" s="252"/>
      <c r="O44" s="253"/>
      <c r="P44" s="252"/>
    </row>
    <row r="45" spans="1:16" ht="18.899999999999999" customHeight="1">
      <c r="A45" s="258"/>
      <c r="B45" s="245"/>
      <c r="C45" s="246"/>
      <c r="D45" s="247"/>
      <c r="E45" s="247"/>
      <c r="F45" s="248"/>
      <c r="G45" s="249"/>
      <c r="H45" s="250"/>
      <c r="I45" s="251"/>
      <c r="J45" s="247"/>
      <c r="K45" s="247"/>
      <c r="L45" s="248"/>
      <c r="M45" s="247"/>
      <c r="N45" s="252"/>
      <c r="O45" s="253"/>
      <c r="P45" s="252"/>
    </row>
    <row r="46" spans="1:16" ht="18.899999999999999" customHeight="1">
      <c r="A46" s="258"/>
      <c r="B46" s="245"/>
      <c r="C46" s="246"/>
      <c r="D46" s="247"/>
      <c r="E46" s="247"/>
      <c r="F46" s="248"/>
      <c r="G46" s="249"/>
      <c r="H46" s="250"/>
      <c r="I46" s="251"/>
      <c r="J46" s="247"/>
      <c r="K46" s="247"/>
      <c r="L46" s="248"/>
      <c r="M46" s="247"/>
      <c r="N46" s="252"/>
      <c r="O46" s="253"/>
      <c r="P46" s="252"/>
    </row>
    <row r="47" spans="1:16" ht="18.899999999999999" customHeight="1">
      <c r="A47" s="258"/>
      <c r="B47" s="245"/>
      <c r="C47" s="246"/>
      <c r="D47" s="247"/>
      <c r="E47" s="247"/>
      <c r="F47" s="248"/>
      <c r="G47" s="249"/>
      <c r="H47" s="250"/>
      <c r="I47" s="251"/>
      <c r="J47" s="247"/>
      <c r="K47" s="247"/>
      <c r="L47" s="248"/>
      <c r="M47" s="247"/>
      <c r="N47" s="252"/>
      <c r="O47" s="253"/>
      <c r="P47" s="252"/>
    </row>
    <row r="48" spans="1:16" ht="18.899999999999999" customHeight="1">
      <c r="A48" s="258"/>
      <c r="B48" s="245"/>
      <c r="C48" s="246"/>
      <c r="D48" s="247"/>
      <c r="E48" s="247"/>
      <c r="F48" s="248"/>
      <c r="G48" s="249"/>
      <c r="H48" s="250"/>
      <c r="I48" s="251"/>
      <c r="J48" s="247"/>
      <c r="K48" s="247"/>
      <c r="L48" s="248"/>
      <c r="M48" s="247"/>
      <c r="N48" s="252"/>
      <c r="O48" s="253"/>
      <c r="P48" s="252"/>
    </row>
    <row r="49" spans="1:16" ht="18.899999999999999" customHeight="1">
      <c r="A49" s="258"/>
      <c r="B49" s="245"/>
      <c r="C49" s="246"/>
      <c r="D49" s="247"/>
      <c r="E49" s="247"/>
      <c r="F49" s="248"/>
      <c r="G49" s="249"/>
      <c r="H49" s="250"/>
      <c r="I49" s="251"/>
      <c r="J49" s="247"/>
      <c r="K49" s="247"/>
      <c r="L49" s="248"/>
      <c r="M49" s="247"/>
      <c r="N49" s="252"/>
      <c r="O49" s="253"/>
      <c r="P49" s="252"/>
    </row>
    <row r="50" spans="1:16" ht="18.899999999999999" customHeight="1">
      <c r="A50" s="258"/>
      <c r="B50" s="245"/>
      <c r="C50" s="246"/>
      <c r="D50" s="247"/>
      <c r="E50" s="247"/>
      <c r="F50" s="248"/>
      <c r="G50" s="249"/>
      <c r="H50" s="250"/>
      <c r="I50" s="251"/>
      <c r="J50" s="247"/>
      <c r="K50" s="247"/>
      <c r="L50" s="248"/>
      <c r="M50" s="247"/>
      <c r="N50" s="252"/>
      <c r="O50" s="253"/>
      <c r="P50" s="252"/>
    </row>
    <row r="51" spans="1:16" ht="18.899999999999999" customHeight="1">
      <c r="A51" s="258"/>
      <c r="B51" s="245"/>
      <c r="C51" s="246"/>
      <c r="D51" s="247"/>
      <c r="E51" s="247"/>
      <c r="F51" s="248"/>
      <c r="G51" s="249"/>
      <c r="H51" s="250"/>
      <c r="I51" s="251"/>
      <c r="J51" s="247"/>
      <c r="K51" s="247"/>
      <c r="L51" s="248"/>
      <c r="M51" s="247"/>
      <c r="N51" s="252"/>
      <c r="O51" s="253"/>
      <c r="P51" s="252"/>
    </row>
    <row r="52" spans="1:16" ht="18.899999999999999" customHeight="1">
      <c r="A52" s="258"/>
      <c r="B52" s="245"/>
      <c r="C52" s="246"/>
      <c r="D52" s="247"/>
      <c r="E52" s="247"/>
      <c r="F52" s="248"/>
      <c r="G52" s="249"/>
      <c r="H52" s="250"/>
      <c r="I52" s="251"/>
      <c r="J52" s="247"/>
      <c r="K52" s="247"/>
      <c r="L52" s="248"/>
      <c r="M52" s="247"/>
      <c r="N52" s="252"/>
      <c r="O52" s="253"/>
      <c r="P52" s="252"/>
    </row>
    <row r="53" spans="1:16" ht="18.899999999999999" customHeight="1">
      <c r="A53" s="258"/>
      <c r="B53" s="245"/>
      <c r="C53" s="246"/>
      <c r="D53" s="247"/>
      <c r="E53" s="247"/>
      <c r="F53" s="248"/>
      <c r="G53" s="249"/>
      <c r="H53" s="250"/>
      <c r="I53" s="251"/>
      <c r="J53" s="247"/>
      <c r="K53" s="247"/>
      <c r="L53" s="248"/>
      <c r="M53" s="247"/>
      <c r="N53" s="252"/>
      <c r="O53" s="253"/>
      <c r="P53" s="252"/>
    </row>
    <row r="54" spans="1:16" ht="18.899999999999999" customHeight="1">
      <c r="A54" s="258"/>
      <c r="B54" s="245"/>
      <c r="C54" s="246"/>
      <c r="D54" s="247"/>
      <c r="E54" s="247"/>
      <c r="F54" s="248"/>
      <c r="G54" s="249"/>
      <c r="H54" s="250"/>
      <c r="I54" s="251"/>
      <c r="J54" s="247"/>
      <c r="K54" s="247"/>
      <c r="L54" s="248"/>
      <c r="M54" s="247"/>
      <c r="N54" s="252"/>
      <c r="O54" s="253"/>
      <c r="P54" s="252"/>
    </row>
    <row r="55" spans="1:16" ht="18.899999999999999" customHeight="1">
      <c r="A55" s="258"/>
      <c r="B55" s="245"/>
      <c r="C55" s="246"/>
      <c r="D55" s="247"/>
      <c r="E55" s="247"/>
      <c r="F55" s="248"/>
      <c r="G55" s="249"/>
      <c r="H55" s="250"/>
      <c r="I55" s="251"/>
      <c r="J55" s="247"/>
      <c r="K55" s="247"/>
      <c r="L55" s="252"/>
      <c r="M55" s="247"/>
      <c r="N55" s="252"/>
      <c r="O55" s="253"/>
      <c r="P55" s="252"/>
    </row>
    <row r="56" spans="1:16" ht="18.899999999999999" customHeight="1">
      <c r="A56" s="258"/>
      <c r="B56" s="245"/>
      <c r="C56" s="246"/>
      <c r="D56" s="247"/>
      <c r="E56" s="255"/>
      <c r="F56" s="252"/>
      <c r="G56" s="249"/>
      <c r="H56" s="245"/>
      <c r="I56" s="246"/>
      <c r="J56" s="247"/>
      <c r="K56" s="255"/>
      <c r="L56" s="252"/>
      <c r="M56" s="247"/>
      <c r="N56" s="252"/>
      <c r="O56" s="253"/>
      <c r="P56" s="252"/>
    </row>
    <row r="57" spans="1:16" ht="18.899999999999999" customHeight="1">
      <c r="A57" s="258"/>
      <c r="B57" s="245"/>
      <c r="C57" s="246"/>
      <c r="D57" s="247"/>
      <c r="E57" s="247"/>
      <c r="F57" s="248"/>
      <c r="G57" s="249"/>
      <c r="H57" s="250"/>
      <c r="I57" s="251"/>
      <c r="J57" s="247"/>
      <c r="K57" s="247"/>
      <c r="L57" s="248"/>
      <c r="M57" s="247"/>
      <c r="N57" s="252"/>
      <c r="O57" s="253"/>
      <c r="P57" s="252"/>
    </row>
    <row r="58" spans="1:16" ht="18.899999999999999" customHeight="1">
      <c r="A58" s="258"/>
      <c r="B58" s="245"/>
      <c r="C58" s="246"/>
      <c r="D58" s="247"/>
      <c r="E58" s="255"/>
      <c r="F58" s="252"/>
      <c r="G58" s="249"/>
      <c r="H58" s="245"/>
      <c r="I58" s="246"/>
      <c r="J58" s="247"/>
      <c r="K58" s="255"/>
      <c r="L58" s="252"/>
      <c r="M58" s="247"/>
      <c r="N58" s="252"/>
      <c r="O58" s="253"/>
      <c r="P58" s="252"/>
    </row>
    <row r="59" spans="1:16" ht="18.899999999999999" customHeight="1">
      <c r="A59" s="258"/>
      <c r="B59" s="245"/>
      <c r="C59" s="246"/>
      <c r="D59" s="247"/>
      <c r="E59" s="255"/>
      <c r="F59" s="252"/>
      <c r="G59" s="249"/>
      <c r="H59" s="245"/>
      <c r="I59" s="246"/>
      <c r="J59" s="247"/>
      <c r="K59" s="255"/>
      <c r="L59" s="252"/>
      <c r="M59" s="247"/>
      <c r="N59" s="252"/>
      <c r="O59" s="253"/>
      <c r="P59" s="252"/>
    </row>
    <row r="60" spans="1:16" ht="18.899999999999999" customHeight="1">
      <c r="A60" s="258"/>
      <c r="B60" s="245"/>
      <c r="C60" s="246"/>
      <c r="D60" s="247"/>
      <c r="E60" s="255"/>
      <c r="F60" s="252"/>
      <c r="G60" s="249"/>
      <c r="H60" s="245"/>
      <c r="I60" s="246"/>
      <c r="J60" s="247"/>
      <c r="K60" s="255"/>
      <c r="L60" s="252"/>
      <c r="M60" s="247"/>
      <c r="N60" s="252"/>
      <c r="O60" s="253"/>
      <c r="P60" s="252"/>
    </row>
    <row r="61" spans="1:16" ht="18.899999999999999" customHeight="1">
      <c r="A61" s="258"/>
      <c r="B61" s="245"/>
      <c r="C61" s="246"/>
      <c r="D61" s="247"/>
      <c r="E61" s="255"/>
      <c r="F61" s="252"/>
      <c r="G61" s="249"/>
      <c r="H61" s="245"/>
      <c r="I61" s="246"/>
      <c r="J61" s="247"/>
      <c r="K61" s="255"/>
      <c r="L61" s="252"/>
      <c r="M61" s="247"/>
      <c r="N61" s="256"/>
      <c r="O61" s="253"/>
      <c r="P61" s="252"/>
    </row>
    <row r="62" spans="1:16" ht="18.899999999999999" customHeight="1">
      <c r="A62" s="258"/>
      <c r="B62" s="245"/>
      <c r="C62" s="246"/>
      <c r="D62" s="247"/>
      <c r="E62" s="255"/>
      <c r="F62" s="252"/>
      <c r="G62" s="249"/>
      <c r="H62" s="245"/>
      <c r="I62" s="246"/>
      <c r="J62" s="247"/>
      <c r="K62" s="255"/>
      <c r="L62" s="252"/>
      <c r="M62" s="247"/>
      <c r="N62" s="252"/>
      <c r="O62" s="253"/>
      <c r="P62" s="252"/>
    </row>
    <row r="63" spans="1:16" ht="18.75" customHeight="1">
      <c r="A63" s="258"/>
      <c r="B63" s="245"/>
      <c r="C63" s="246"/>
      <c r="D63" s="247"/>
      <c r="E63" s="255"/>
      <c r="F63" s="252"/>
      <c r="G63" s="249"/>
      <c r="H63" s="245"/>
      <c r="I63" s="246"/>
      <c r="J63" s="247"/>
      <c r="K63" s="255"/>
      <c r="L63" s="252"/>
      <c r="M63" s="247"/>
      <c r="N63" s="252"/>
      <c r="O63" s="253"/>
      <c r="P63" s="252"/>
    </row>
    <row r="64" spans="1:16" ht="18.899999999999999" customHeight="1">
      <c r="A64" s="258"/>
      <c r="B64" s="245"/>
      <c r="C64" s="246"/>
      <c r="D64" s="247"/>
      <c r="E64" s="255"/>
      <c r="F64" s="252"/>
      <c r="G64" s="249"/>
      <c r="H64" s="245"/>
      <c r="I64" s="246"/>
      <c r="J64" s="247"/>
      <c r="K64" s="255"/>
      <c r="L64" s="252"/>
      <c r="M64" s="247"/>
      <c r="N64" s="252"/>
      <c r="O64" s="253"/>
      <c r="P64" s="252"/>
    </row>
    <row r="65" spans="1:16" ht="18.899999999999999" customHeight="1">
      <c r="A65" s="258"/>
      <c r="B65" s="245"/>
      <c r="C65" s="246"/>
      <c r="D65" s="247"/>
      <c r="E65" s="255"/>
      <c r="F65" s="252"/>
      <c r="G65" s="249"/>
      <c r="H65" s="245"/>
      <c r="I65" s="246"/>
      <c r="J65" s="247"/>
      <c r="K65" s="255"/>
      <c r="L65" s="252"/>
      <c r="M65" s="247"/>
      <c r="N65" s="252"/>
      <c r="O65" s="253"/>
      <c r="P65" s="252"/>
    </row>
    <row r="66" spans="1:16" ht="18.899999999999999" customHeight="1">
      <c r="A66" s="258"/>
      <c r="B66" s="245"/>
      <c r="C66" s="246"/>
      <c r="D66" s="247"/>
      <c r="E66" s="255"/>
      <c r="F66" s="252"/>
      <c r="G66" s="249"/>
      <c r="H66" s="245"/>
      <c r="I66" s="246"/>
      <c r="J66" s="247"/>
      <c r="K66" s="257"/>
      <c r="L66" s="252"/>
      <c r="M66" s="247"/>
      <c r="N66" s="252"/>
      <c r="O66" s="253"/>
      <c r="P66" s="252"/>
    </row>
    <row r="67" spans="1:16" ht="18.899999999999999" customHeight="1">
      <c r="A67" s="258"/>
      <c r="B67" s="245"/>
      <c r="C67" s="246"/>
      <c r="D67" s="247"/>
      <c r="E67" s="255"/>
      <c r="F67" s="252"/>
      <c r="G67" s="249"/>
      <c r="H67" s="245"/>
      <c r="I67" s="246"/>
      <c r="J67" s="247"/>
      <c r="K67" s="255"/>
      <c r="L67" s="252"/>
      <c r="M67" s="247"/>
      <c r="N67" s="252"/>
      <c r="O67" s="253"/>
      <c r="P67" s="252"/>
    </row>
    <row r="68" spans="1:16" ht="19.5" customHeight="1">
      <c r="A68" s="258"/>
      <c r="B68" s="245"/>
      <c r="C68" s="246"/>
      <c r="D68" s="247"/>
      <c r="E68" s="255"/>
      <c r="F68" s="252"/>
      <c r="G68" s="249"/>
      <c r="H68" s="245"/>
      <c r="I68" s="246"/>
      <c r="J68" s="247"/>
      <c r="K68" s="255"/>
      <c r="L68" s="252"/>
      <c r="M68" s="247"/>
      <c r="N68" s="252"/>
      <c r="O68" s="253"/>
      <c r="P68" s="252"/>
    </row>
    <row r="69" spans="1:16" ht="19.5" customHeight="1">
      <c r="A69" s="258"/>
      <c r="B69" s="245"/>
      <c r="C69" s="246"/>
      <c r="D69" s="247"/>
      <c r="E69" s="255"/>
      <c r="F69" s="252"/>
      <c r="G69" s="249"/>
      <c r="H69" s="245"/>
      <c r="I69" s="246"/>
      <c r="J69" s="247"/>
      <c r="K69" s="255"/>
      <c r="L69" s="252"/>
      <c r="M69" s="247"/>
      <c r="N69" s="252"/>
      <c r="O69" s="253"/>
      <c r="P69" s="252"/>
    </row>
    <row r="70" spans="1:16" ht="19.5" customHeight="1">
      <c r="A70" s="258"/>
      <c r="B70" s="245"/>
      <c r="C70" s="246"/>
      <c r="D70" s="247"/>
      <c r="E70" s="255"/>
      <c r="F70" s="252"/>
      <c r="G70" s="249"/>
      <c r="H70" s="245"/>
      <c r="I70" s="246"/>
      <c r="J70" s="247"/>
      <c r="K70" s="255"/>
      <c r="L70" s="252"/>
      <c r="M70" s="247"/>
      <c r="N70" s="252"/>
      <c r="O70" s="253"/>
      <c r="P70" s="252"/>
    </row>
    <row r="71" spans="1:16" ht="19.5" customHeight="1">
      <c r="A71" s="258"/>
      <c r="B71" s="245"/>
      <c r="C71" s="246"/>
      <c r="D71" s="247"/>
      <c r="E71" s="255"/>
      <c r="F71" s="252"/>
      <c r="G71" s="249"/>
      <c r="H71" s="245"/>
      <c r="I71" s="246"/>
      <c r="J71" s="247"/>
      <c r="K71" s="255"/>
      <c r="L71" s="252"/>
      <c r="M71" s="247"/>
      <c r="N71" s="252"/>
      <c r="O71" s="253"/>
      <c r="P71" s="252"/>
    </row>
    <row r="72" spans="1:16" ht="19.5" customHeight="1">
      <c r="A72" s="258"/>
      <c r="B72" s="245"/>
      <c r="C72" s="246"/>
      <c r="D72" s="247"/>
      <c r="E72" s="247"/>
      <c r="F72" s="248"/>
      <c r="G72" s="249"/>
      <c r="H72" s="250"/>
      <c r="I72" s="251"/>
      <c r="J72" s="247"/>
      <c r="K72" s="247"/>
      <c r="L72" s="252"/>
      <c r="M72" s="247"/>
      <c r="N72" s="252"/>
      <c r="O72" s="253"/>
      <c r="P72" s="252"/>
    </row>
    <row r="73" spans="1:16" ht="19.5" customHeight="1">
      <c r="A73" s="258"/>
      <c r="B73" s="245"/>
      <c r="C73" s="246"/>
      <c r="D73" s="247"/>
      <c r="E73" s="255"/>
      <c r="F73" s="252"/>
      <c r="G73" s="249"/>
      <c r="H73" s="245"/>
      <c r="I73" s="246"/>
      <c r="J73" s="247"/>
      <c r="K73" s="255"/>
      <c r="L73" s="252"/>
      <c r="M73" s="247"/>
      <c r="N73" s="252"/>
      <c r="O73" s="253"/>
      <c r="P73" s="252"/>
    </row>
    <row r="74" spans="1:16" ht="19.5" customHeight="1">
      <c r="A74" s="258"/>
      <c r="B74" s="245"/>
      <c r="C74" s="246"/>
      <c r="D74" s="247"/>
      <c r="E74" s="255"/>
      <c r="F74" s="252"/>
      <c r="G74" s="249"/>
      <c r="H74" s="245"/>
      <c r="I74" s="246"/>
      <c r="J74" s="247"/>
      <c r="K74" s="255"/>
      <c r="L74" s="252"/>
      <c r="M74" s="247"/>
      <c r="N74" s="252"/>
      <c r="O74" s="253"/>
      <c r="P74" s="252"/>
    </row>
    <row r="75" spans="1:16" ht="19.5" customHeight="1">
      <c r="A75" s="258"/>
      <c r="B75" s="245"/>
      <c r="C75" s="246"/>
      <c r="D75" s="247"/>
      <c r="E75" s="255"/>
      <c r="F75" s="252"/>
      <c r="G75" s="249"/>
      <c r="H75" s="245"/>
      <c r="I75" s="246"/>
      <c r="J75" s="247"/>
      <c r="K75" s="255"/>
      <c r="L75" s="252"/>
      <c r="M75" s="247"/>
      <c r="N75" s="252"/>
      <c r="O75" s="253"/>
      <c r="P75" s="252"/>
    </row>
    <row r="76" spans="1:16" ht="19.5" customHeight="1">
      <c r="A76" s="258"/>
      <c r="B76" s="245"/>
      <c r="C76" s="246"/>
      <c r="D76" s="247"/>
      <c r="E76" s="255"/>
      <c r="F76" s="252"/>
      <c r="G76" s="249"/>
      <c r="H76" s="245"/>
      <c r="I76" s="246"/>
      <c r="J76" s="247"/>
      <c r="K76" s="255"/>
      <c r="L76" s="252"/>
      <c r="M76" s="247"/>
      <c r="N76" s="252"/>
      <c r="O76" s="253"/>
      <c r="P76" s="252"/>
    </row>
    <row r="77" spans="1:16" ht="19.5" customHeight="1">
      <c r="A77" s="258"/>
      <c r="B77" s="245"/>
      <c r="C77" s="246"/>
      <c r="D77" s="247"/>
      <c r="E77" s="255"/>
      <c r="F77" s="252"/>
      <c r="G77" s="249"/>
      <c r="H77" s="245"/>
      <c r="I77" s="246"/>
      <c r="J77" s="247"/>
      <c r="K77" s="255"/>
      <c r="L77" s="252"/>
      <c r="M77" s="247"/>
      <c r="N77" s="256"/>
      <c r="O77" s="253"/>
      <c r="P77" s="252"/>
    </row>
    <row r="78" spans="1:16" ht="19.5" customHeight="1">
      <c r="A78" s="258"/>
      <c r="B78" s="245"/>
      <c r="C78" s="246"/>
      <c r="D78" s="247"/>
      <c r="E78" s="255"/>
      <c r="F78" s="252"/>
      <c r="G78" s="249"/>
      <c r="H78" s="245"/>
      <c r="I78" s="246"/>
      <c r="J78" s="247"/>
      <c r="K78" s="255"/>
      <c r="L78" s="252"/>
      <c r="M78" s="247"/>
      <c r="N78" s="252"/>
      <c r="O78" s="253"/>
      <c r="P78" s="252"/>
    </row>
    <row r="79" spans="1:16" ht="19.5" customHeight="1">
      <c r="A79" s="258"/>
      <c r="B79" s="245"/>
      <c r="C79" s="246"/>
      <c r="D79" s="247"/>
      <c r="E79" s="255"/>
      <c r="F79" s="252"/>
      <c r="G79" s="249"/>
      <c r="H79" s="245"/>
      <c r="I79" s="246"/>
      <c r="J79" s="247"/>
      <c r="K79" s="255"/>
      <c r="L79" s="252"/>
      <c r="M79" s="247"/>
      <c r="N79" s="252"/>
      <c r="O79" s="253"/>
      <c r="P79" s="252"/>
    </row>
    <row r="80" spans="1:16" ht="19.5" customHeight="1">
      <c r="A80" s="258"/>
      <c r="B80" s="245"/>
      <c r="C80" s="246"/>
      <c r="D80" s="247"/>
      <c r="E80" s="255"/>
      <c r="F80" s="252"/>
      <c r="G80" s="249"/>
      <c r="H80" s="245"/>
      <c r="I80" s="246"/>
      <c r="J80" s="247"/>
      <c r="K80" s="255"/>
      <c r="L80" s="252"/>
      <c r="M80" s="247"/>
      <c r="N80" s="252"/>
      <c r="O80" s="253"/>
      <c r="P80" s="252"/>
    </row>
    <row r="81" spans="1:16" ht="19.5" customHeight="1">
      <c r="A81" s="258"/>
      <c r="B81" s="245"/>
      <c r="C81" s="246"/>
      <c r="D81" s="247"/>
      <c r="E81" s="255"/>
      <c r="F81" s="252"/>
      <c r="G81" s="249"/>
      <c r="H81" s="245"/>
      <c r="I81" s="246"/>
      <c r="J81" s="247"/>
      <c r="K81" s="255"/>
      <c r="L81" s="252"/>
      <c r="M81" s="247"/>
      <c r="N81" s="252"/>
      <c r="O81" s="253"/>
      <c r="P81" s="252"/>
    </row>
    <row r="82" spans="1:16" ht="19.5" customHeight="1">
      <c r="A82" s="258"/>
      <c r="B82" s="245"/>
      <c r="C82" s="246"/>
      <c r="D82" s="247"/>
      <c r="E82" s="255"/>
      <c r="F82" s="252"/>
      <c r="G82" s="249"/>
      <c r="H82" s="245"/>
      <c r="I82" s="246"/>
      <c r="J82" s="247"/>
      <c r="K82" s="257"/>
      <c r="L82" s="252"/>
      <c r="M82" s="247"/>
      <c r="N82" s="252"/>
      <c r="O82" s="253"/>
      <c r="P82" s="252"/>
    </row>
    <row r="83" spans="1:16" ht="19.5" customHeight="1">
      <c r="A83" s="258"/>
      <c r="B83" s="245"/>
      <c r="C83" s="246"/>
      <c r="D83" s="247"/>
      <c r="E83" s="255"/>
      <c r="F83" s="252"/>
      <c r="G83" s="249"/>
      <c r="H83" s="245"/>
      <c r="I83" s="246"/>
      <c r="J83" s="247"/>
      <c r="K83" s="255"/>
      <c r="L83" s="252"/>
      <c r="M83" s="247"/>
      <c r="N83" s="252"/>
      <c r="O83" s="253"/>
      <c r="P83" s="252"/>
    </row>
    <row r="84" spans="1:16" ht="19.5" customHeight="1">
      <c r="A84" s="258"/>
      <c r="B84" s="245"/>
      <c r="C84" s="246"/>
      <c r="D84" s="247"/>
      <c r="E84" s="255"/>
      <c r="F84" s="252"/>
      <c r="G84" s="249"/>
      <c r="H84" s="245"/>
      <c r="I84" s="246"/>
      <c r="J84" s="247"/>
      <c r="K84" s="255"/>
      <c r="L84" s="252"/>
      <c r="M84" s="247"/>
      <c r="N84" s="252"/>
      <c r="O84" s="253"/>
      <c r="P84" s="252"/>
    </row>
    <row r="85" spans="1:16" ht="19.5" customHeight="1">
      <c r="A85" s="258"/>
      <c r="B85" s="245"/>
      <c r="C85" s="246"/>
      <c r="D85" s="247"/>
      <c r="E85" s="255"/>
      <c r="F85" s="252"/>
      <c r="G85" s="249"/>
      <c r="H85" s="245"/>
      <c r="I85" s="246"/>
      <c r="J85" s="247"/>
      <c r="K85" s="255"/>
      <c r="L85" s="252"/>
      <c r="M85" s="247"/>
      <c r="N85" s="252"/>
      <c r="O85" s="253"/>
      <c r="P85" s="252"/>
    </row>
    <row r="86" spans="1:16" ht="19.5" customHeight="1">
      <c r="A86" s="258"/>
      <c r="B86" s="245"/>
      <c r="C86" s="246"/>
      <c r="D86" s="247"/>
      <c r="E86" s="255"/>
      <c r="F86" s="252"/>
      <c r="G86" s="249"/>
      <c r="H86" s="245"/>
      <c r="I86" s="246"/>
      <c r="J86" s="247"/>
      <c r="K86" s="255"/>
      <c r="L86" s="252"/>
      <c r="M86" s="247"/>
      <c r="N86" s="252"/>
      <c r="O86" s="253"/>
      <c r="P86" s="252"/>
    </row>
    <row r="87" spans="1:16" ht="19.5" customHeight="1">
      <c r="A87" s="258"/>
      <c r="B87" s="259"/>
      <c r="C87" s="260"/>
      <c r="D87" s="261"/>
      <c r="E87" s="262"/>
      <c r="F87" s="263"/>
      <c r="G87" s="264"/>
      <c r="H87" s="259"/>
      <c r="I87" s="260"/>
      <c r="J87" s="261"/>
      <c r="K87" s="262"/>
      <c r="L87" s="263"/>
      <c r="M87" s="247"/>
      <c r="N87" s="252"/>
      <c r="O87" s="253"/>
      <c r="P87" s="252"/>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300"/>
  <headerFooter alignWithMargins="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06561" r:id="rId3" name="Button 1">
              <controlPr defaultSize="0" print="0" autoPict="0" macro="[0]!páros_egyesített_rangsor">
                <anchor moveWithCells="1" sizeWithCells="1">
                  <from>
                    <xdr:col>9</xdr:col>
                    <xdr:colOff>228600</xdr:colOff>
                    <xdr:row>0</xdr:row>
                    <xdr:rowOff>76200</xdr:rowOff>
                  </from>
                  <to>
                    <xdr:col>12</xdr:col>
                    <xdr:colOff>38100</xdr:colOff>
                    <xdr:row>1</xdr:row>
                    <xdr:rowOff>106680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4">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c r="R1" s="13"/>
    </row>
    <row r="2" spans="1:21">
      <c r="A2" s="191" t="s">
        <v>99</v>
      </c>
      <c r="B2" s="17"/>
      <c r="C2" s="17"/>
      <c r="D2" s="17"/>
      <c r="E2" s="17"/>
      <c r="F2" s="19">
        <f>Altalanos!$D$8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7"/>
      <c r="F4" s="28"/>
      <c r="G4" s="29" t="str">
        <f>Altalanos!$C$10</f>
        <v>Baja</v>
      </c>
      <c r="H4" s="30"/>
      <c r="I4" s="28"/>
      <c r="J4" s="31"/>
      <c r="K4" s="32"/>
      <c r="L4" s="33"/>
      <c r="M4" s="34"/>
      <c r="N4" s="31"/>
      <c r="O4" s="28"/>
      <c r="P4" s="31"/>
      <c r="Q4" s="28"/>
      <c r="R4" s="35">
        <f>Altalanos!$E$10</f>
        <v>0</v>
      </c>
    </row>
    <row r="5" spans="1:21" s="2" customFormat="1" ht="9.6">
      <c r="A5" s="36"/>
      <c r="B5" s="37" t="s">
        <v>164</v>
      </c>
      <c r="C5" s="188" t="s">
        <v>347</v>
      </c>
      <c r="D5" s="37" t="s">
        <v>166</v>
      </c>
      <c r="E5" s="188" t="s">
        <v>339</v>
      </c>
      <c r="F5" s="38" t="s">
        <v>167</v>
      </c>
      <c r="G5" s="38" t="s">
        <v>114</v>
      </c>
      <c r="H5" s="38"/>
      <c r="I5" s="38" t="s">
        <v>115</v>
      </c>
      <c r="J5" s="38"/>
      <c r="K5" s="37" t="s">
        <v>168</v>
      </c>
      <c r="L5" s="39"/>
      <c r="M5" s="37" t="s">
        <v>169</v>
      </c>
      <c r="N5" s="39"/>
      <c r="O5" s="37" t="s">
        <v>348</v>
      </c>
      <c r="P5" s="39"/>
      <c r="Q5" s="37"/>
      <c r="R5" s="40"/>
    </row>
    <row r="6" spans="1:21" s="4" customFormat="1" ht="11.2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(4)'!$A$7:$P$23,14))</f>
        <v/>
      </c>
      <c r="C7" s="47" t="str">
        <f>IF($D7="","",VLOOKUP($D7,'1D ELO (4)'!$A$7:$P$23,15))</f>
        <v/>
      </c>
      <c r="D7" s="48"/>
      <c r="E7" s="92" t="str">
        <f>UPPER(IF($D7="","",VLOOKUP($D7,'1D ELO (4)'!$A$7:$P$23,5)))</f>
        <v/>
      </c>
      <c r="F7" s="93" t="str">
        <f>UPPER(IF($D7="","",VLOOKUP($D7,'1D ELO (4)'!$A$7:$P$23,2)))</f>
        <v/>
      </c>
      <c r="G7" s="93" t="str">
        <f>IF($D7="","",VLOOKUP($D7,'1D ELO (4)'!$A$7:$P$23,3))</f>
        <v/>
      </c>
      <c r="H7" s="94"/>
      <c r="I7" s="93" t="str">
        <f>IF($D7="","",VLOOKUP($D7,'1D ELO (4)'!$A$7:$P$23,4))</f>
        <v/>
      </c>
      <c r="J7" s="52"/>
      <c r="K7" s="53"/>
      <c r="L7" s="54"/>
      <c r="M7" s="53"/>
      <c r="N7" s="54"/>
      <c r="O7" s="53"/>
      <c r="P7" s="54"/>
      <c r="Q7" s="53"/>
      <c r="R7" s="62"/>
      <c r="S7" s="56"/>
      <c r="U7" s="57" t="e">
        <f>#REF!</f>
        <v>#REF!</v>
      </c>
    </row>
    <row r="8" spans="1:21" s="5" customFormat="1" ht="9.6" customHeight="1">
      <c r="A8" s="58"/>
      <c r="B8" s="59"/>
      <c r="C8" s="59"/>
      <c r="D8" s="59"/>
      <c r="E8" s="92" t="str">
        <f>UPPER(IF($D7="","",VLOOKUP($D7,'1D ELO (4)'!$A$7:$P$23,11)))</f>
        <v/>
      </c>
      <c r="F8" s="93" t="str">
        <f>UPPER(IF($D7="","",VLOOKUP($D7,'1D ELO (4)'!$A$7:$P$23,8)))</f>
        <v/>
      </c>
      <c r="G8" s="93" t="str">
        <f>IF($D7="","",VLOOKUP($D7,'1D ELO (4)'!$A$7:$P$23,9))</f>
        <v/>
      </c>
      <c r="H8" s="94"/>
      <c r="I8" s="93" t="str">
        <f>IF($D7="","",VLOOKUP($D7,'1D ELO (4)'!$A$7:$P$23,10))</f>
        <v/>
      </c>
      <c r="J8" s="60"/>
      <c r="K8" s="61" t="str">
        <f>IF(J8="a",F7,IF(J8="b",F9,""))</f>
        <v/>
      </c>
      <c r="L8" s="54"/>
      <c r="M8" s="53"/>
      <c r="N8" s="54"/>
      <c r="O8" s="53"/>
      <c r="P8" s="54"/>
      <c r="Q8" s="53"/>
      <c r="R8" s="62"/>
      <c r="S8" s="56"/>
      <c r="U8" s="63" t="e">
        <f>#REF!</f>
        <v>#REF!</v>
      </c>
    </row>
    <row r="9" spans="1:21" s="5" customFormat="1" ht="9.6" customHeight="1">
      <c r="A9" s="58"/>
      <c r="B9" s="64"/>
      <c r="C9" s="64"/>
      <c r="D9" s="64"/>
      <c r="E9" s="64"/>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59"/>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(4)'!$A$7:$P$23,14))</f>
        <v/>
      </c>
      <c r="C11" s="47" t="str">
        <f>IF($D11="","",VLOOKUP($D11,'1D ELO (4)'!$A$7:$P$23,15))</f>
        <v/>
      </c>
      <c r="D11" s="48"/>
      <c r="E11" s="76" t="str">
        <f>UPPER(IF($D11="","",VLOOKUP($D11,'1D ELO (4)'!$A$7:$P$23,5)))</f>
        <v/>
      </c>
      <c r="F11" s="77" t="str">
        <f>UPPER(IF($D11="","",VLOOKUP($D11,'1D ELO (4)'!$A$7:$P$23,2)))</f>
        <v/>
      </c>
      <c r="G11" s="77" t="str">
        <f>IF($D11="","",VLOOKUP($D11,'1D ELO (4)'!$A$7:$P$23,3))</f>
        <v/>
      </c>
      <c r="H11" s="78"/>
      <c r="I11" s="77" t="str">
        <f>IF($D11="","",VLOOKUP($D11,'1D ELO (4)'!$A$7:$P$23,4))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(4)'!$A$7:$P$23,11)))</f>
        <v/>
      </c>
      <c r="F12" s="77" t="str">
        <f>UPPER(IF($D11="","",VLOOKUP($D11,'1D ELO (4)'!$A$7:$P$23,8)))</f>
        <v/>
      </c>
      <c r="G12" s="77" t="str">
        <f>IF($D11="","",VLOOKUP($D11,'1D ELO (4)'!$A$7:$P$23,9))</f>
        <v/>
      </c>
      <c r="H12" s="78"/>
      <c r="I12" s="77" t="str">
        <f>IF($D11="","",VLOOKUP($D11,'1D ELO (4)'!$A$7:$P$23,10))</f>
        <v/>
      </c>
      <c r="J12" s="60"/>
      <c r="K12" s="53"/>
      <c r="L12" s="80"/>
      <c r="M12" s="82"/>
      <c r="N12" s="83"/>
      <c r="O12" s="53"/>
      <c r="P12" s="54"/>
      <c r="Q12" s="53"/>
      <c r="R12" s="62"/>
      <c r="S12" s="56"/>
      <c r="U12" s="63" t="e">
        <f>#REF!</f>
        <v>#REF!</v>
      </c>
    </row>
    <row r="13" spans="1:21" s="5" customFormat="1" ht="9.6" customHeight="1">
      <c r="A13" s="58"/>
      <c r="B13" s="64"/>
      <c r="C13" s="64"/>
      <c r="D13" s="84"/>
      <c r="E13" s="59"/>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59"/>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(4)'!$A$7:$P$23,14))</f>
        <v/>
      </c>
      <c r="C15" s="47" t="str">
        <f>IF($D15="","",VLOOKUP($D15,'1D ELO (4)'!$A$7:$P$23,15))</f>
        <v/>
      </c>
      <c r="D15" s="48"/>
      <c r="E15" s="76" t="str">
        <f>UPPER(IF($D15="","",VLOOKUP($D15,'1D ELO (4)'!$A$7:$P$23,5)))</f>
        <v/>
      </c>
      <c r="F15" s="77" t="str">
        <f>UPPER(IF($D15="","",VLOOKUP($D15,'1D ELO (4)'!$A$7:$P$23,2)))</f>
        <v/>
      </c>
      <c r="G15" s="77" t="str">
        <f>IF($D15="","",VLOOKUP($D15,'1D ELO (4)'!$A$7:$P$23,3))</f>
        <v/>
      </c>
      <c r="H15" s="78"/>
      <c r="I15" s="77" t="str">
        <f>IF($D15="","",VLOOKUP($D15,'1D ELO (4)'!$A$7:$P$23,4))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(4)'!$A$7:$P$23,11)))</f>
        <v/>
      </c>
      <c r="F16" s="77" t="str">
        <f>UPPER(IF($D15="","",VLOOKUP($D15,'1D ELO (4)'!$A$7:$P$23,8)))</f>
        <v/>
      </c>
      <c r="G16" s="77" t="str">
        <f>IF($D15="","",VLOOKUP($D15,'1D ELO (4)'!$A$7:$P$23,9))</f>
        <v/>
      </c>
      <c r="H16" s="78"/>
      <c r="I16" s="77" t="str">
        <f>IF($D15="","",VLOOKUP($D15,'1D ELO (4)'!$A$7:$P$23,10))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59"/>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59"/>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(4)'!$A$7:$P$23,14))</f>
        <v/>
      </c>
      <c r="C19" s="47" t="str">
        <f>IF($D19="","",VLOOKUP($D19,'1D ELO (4)'!$A$7:$P$23,15))</f>
        <v/>
      </c>
      <c r="D19" s="48"/>
      <c r="E19" s="76" t="str">
        <f>UPPER(IF($D19="","",VLOOKUP($D19,'1D ELO (4)'!$A$7:$P$23,5)))</f>
        <v/>
      </c>
      <c r="F19" s="77" t="str">
        <f>UPPER(IF($D19="","",VLOOKUP($D19,'1D ELO (4)'!$A$7:$P$23,2)))</f>
        <v/>
      </c>
      <c r="G19" s="77" t="str">
        <f>IF($D19="","",VLOOKUP($D19,'1D ELO (4)'!$A$7:$P$23,3))</f>
        <v/>
      </c>
      <c r="H19" s="78"/>
      <c r="I19" s="77" t="str">
        <f>IF($D19="","",VLOOKUP($D19,'1D ELO (4)'!$A$7:$P$23,4))</f>
        <v/>
      </c>
      <c r="J19" s="79"/>
      <c r="K19" s="53"/>
      <c r="L19" s="54"/>
      <c r="M19" s="81"/>
      <c r="N19" s="90"/>
      <c r="O19" s="53"/>
      <c r="P19" s="54"/>
      <c r="Q19" s="53"/>
      <c r="R19" s="62"/>
      <c r="S19" s="56"/>
    </row>
    <row r="20" spans="1:19" s="5" customFormat="1" ht="9.6" customHeight="1">
      <c r="A20" s="58"/>
      <c r="B20" s="59"/>
      <c r="C20" s="59"/>
      <c r="D20" s="59"/>
      <c r="E20" s="76" t="str">
        <f>UPPER(IF($D19="","",VLOOKUP($D19,'1D ELO (4)'!$A$7:$P$23,11)))</f>
        <v/>
      </c>
      <c r="F20" s="77" t="str">
        <f>UPPER(IF($D19="","",VLOOKUP($D19,'1D ELO (4)'!$A$7:$P$23,8)))</f>
        <v/>
      </c>
      <c r="G20" s="77" t="str">
        <f>IF($D19="","",VLOOKUP($D19,'1D ELO (4)'!$A$7:$P$23,9))</f>
        <v/>
      </c>
      <c r="H20" s="78"/>
      <c r="I20" s="77" t="str">
        <f>IF($D19="","",VLOOKUP($D19,'1D ELO (4)'!$A$7:$P$23,10))</f>
        <v/>
      </c>
      <c r="J20" s="60"/>
      <c r="K20" s="53"/>
      <c r="L20" s="54"/>
      <c r="M20" s="82"/>
      <c r="N20" s="91"/>
      <c r="O20" s="53"/>
      <c r="P20" s="54"/>
      <c r="Q20" s="53"/>
      <c r="R20" s="62"/>
      <c r="S20" s="56"/>
    </row>
    <row r="21" spans="1:19" s="5" customFormat="1" ht="9.6" customHeight="1">
      <c r="A21" s="58"/>
      <c r="B21" s="64"/>
      <c r="C21" s="64"/>
      <c r="D21" s="64"/>
      <c r="E21" s="59"/>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59"/>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(4)'!$A$7:$P$23,14))</f>
        <v/>
      </c>
      <c r="C23" s="47" t="str">
        <f>IF($D23="","",VLOOKUP($D23,'1D ELO (4)'!$A$7:$P$23,15))</f>
        <v/>
      </c>
      <c r="D23" s="48"/>
      <c r="E23" s="76" t="str">
        <f>UPPER(IF($D23="","",VLOOKUP($D23,'1D ELO (4)'!$A$7:$P$23,5)))</f>
        <v/>
      </c>
      <c r="F23" s="77" t="str">
        <f>UPPER(IF($D23="","",VLOOKUP($D23,'1D ELO (4)'!$A$7:$P$23,2)))</f>
        <v/>
      </c>
      <c r="G23" s="77" t="str">
        <f>IF($D23="","",VLOOKUP($D23,'1D ELO (4)'!$A$7:$P$23,3))</f>
        <v/>
      </c>
      <c r="H23" s="78"/>
      <c r="I23" s="77" t="str">
        <f>IF($D23="","",VLOOKUP($D23,'1D ELO (4)'!$A$7:$P$23,4))</f>
        <v/>
      </c>
      <c r="J23" s="52"/>
      <c r="K23" s="53"/>
      <c r="L23" s="54"/>
      <c r="M23" s="53"/>
      <c r="N23" s="80"/>
      <c r="O23" s="53"/>
      <c r="P23" s="192"/>
      <c r="Q23" s="53"/>
      <c r="R23" s="62"/>
      <c r="S23" s="56"/>
    </row>
    <row r="24" spans="1:19" s="5" customFormat="1" ht="9.6" customHeight="1">
      <c r="A24" s="58"/>
      <c r="B24" s="59"/>
      <c r="C24" s="59"/>
      <c r="D24" s="59"/>
      <c r="E24" s="76" t="str">
        <f>UPPER(IF($D23="","",VLOOKUP($D23,'1D ELO (4)'!$A$7:$P$23,11)))</f>
        <v/>
      </c>
      <c r="F24" s="77" t="str">
        <f>UPPER(IF($D23="","",VLOOKUP($D23,'1D ELO (4)'!$A$7:$P$23,8)))</f>
        <v/>
      </c>
      <c r="G24" s="77" t="str">
        <f>IF($D23="","",VLOOKUP($D23,'1D ELO (4)'!$A$7:$P$23,9))</f>
        <v/>
      </c>
      <c r="H24" s="78"/>
      <c r="I24" s="77" t="str">
        <f>IF($D23="","",VLOOKUP($D23,'1D ELO (4)'!$A$7:$P$23,10))</f>
        <v/>
      </c>
      <c r="J24" s="60"/>
      <c r="K24" s="61" t="str">
        <f>IF(J24="a",F23,IF(J24="b",F25,""))</f>
        <v/>
      </c>
      <c r="L24" s="54"/>
      <c r="M24" s="53"/>
      <c r="N24" s="80"/>
      <c r="O24" s="53"/>
      <c r="P24" s="54"/>
      <c r="Q24" s="53"/>
      <c r="R24" s="62"/>
      <c r="S24" s="56"/>
    </row>
    <row r="25" spans="1:19" s="5" customFormat="1" ht="9.6" customHeight="1">
      <c r="A25" s="58"/>
      <c r="B25" s="64"/>
      <c r="C25" s="64"/>
      <c r="D25" s="64"/>
      <c r="E25" s="59"/>
      <c r="F25" s="66"/>
      <c r="G25" s="66"/>
      <c r="H25" s="71"/>
      <c r="I25" s="66"/>
      <c r="J25" s="67"/>
      <c r="K25" s="68" t="str">
        <f>UPPER(IF(OR(J26="a",J26="as"),F23,IF(OR(J26="b",J26="bs"),F27,)))</f>
        <v/>
      </c>
      <c r="L25" s="69"/>
      <c r="M25" s="53"/>
      <c r="N25" s="80"/>
      <c r="O25" s="53"/>
      <c r="P25" s="54"/>
      <c r="Q25" s="53"/>
      <c r="R25" s="62"/>
      <c r="S25" s="56"/>
    </row>
    <row r="26" spans="1:19" s="5" customFormat="1" ht="9.6" customHeight="1">
      <c r="A26" s="58"/>
      <c r="B26" s="64"/>
      <c r="C26" s="64"/>
      <c r="D26" s="64"/>
      <c r="E26" s="59"/>
      <c r="F26" s="66"/>
      <c r="G26" s="66"/>
      <c r="H26" s="71"/>
      <c r="I26" s="72" t="s">
        <v>173</v>
      </c>
      <c r="J26" s="73"/>
      <c r="K26" s="74" t="str">
        <f>UPPER(IF(OR(J26="a",J26="as"),F24,IF(OR(J26="b",J26="bs"),F28,)))</f>
        <v/>
      </c>
      <c r="L26" s="75"/>
      <c r="M26" s="53"/>
      <c r="N26" s="80"/>
      <c r="O26" s="53"/>
      <c r="P26" s="54"/>
      <c r="Q26" s="53"/>
      <c r="R26" s="62"/>
      <c r="S26" s="56"/>
    </row>
    <row r="27" spans="1:19" s="5" customFormat="1" ht="9.6" customHeight="1">
      <c r="A27" s="58">
        <v>6</v>
      </c>
      <c r="B27" s="47" t="str">
        <f>IF($D27="","",VLOOKUP($D27,'1D ELO (4)'!$A$7:$P$23,14))</f>
        <v/>
      </c>
      <c r="C27" s="47" t="str">
        <f>IF($D27="","",VLOOKUP($D27,'1D ELO (4)'!$A$7:$P$23,15))</f>
        <v/>
      </c>
      <c r="D27" s="48"/>
      <c r="E27" s="76" t="str">
        <f>UPPER(IF($D27="","",VLOOKUP($D27,'1D ELO (4)'!$A$7:$P$23,5)))</f>
        <v/>
      </c>
      <c r="F27" s="77" t="str">
        <f>UPPER(IF($D27="","",VLOOKUP($D27,'1D ELO (4)'!$A$7:$P$23,2)))</f>
        <v/>
      </c>
      <c r="G27" s="77" t="str">
        <f>IF($D27="","",VLOOKUP($D27,'1D ELO (4)'!$A$7:$P$23,3))</f>
        <v/>
      </c>
      <c r="H27" s="78"/>
      <c r="I27" s="77" t="str">
        <f>IF($D27="","",VLOOKUP($D27,'1D ELO (4)'!$A$7:$P$23,4))</f>
        <v/>
      </c>
      <c r="J27" s="79"/>
      <c r="K27" s="53"/>
      <c r="L27" s="80"/>
      <c r="M27" s="81"/>
      <c r="N27" s="90"/>
      <c r="O27" s="53"/>
      <c r="P27" s="54"/>
      <c r="Q27" s="53"/>
      <c r="R27" s="62"/>
      <c r="S27" s="56"/>
    </row>
    <row r="28" spans="1:19" s="5" customFormat="1" ht="9.6" customHeight="1">
      <c r="A28" s="58"/>
      <c r="B28" s="59"/>
      <c r="C28" s="59"/>
      <c r="D28" s="59"/>
      <c r="E28" s="76" t="str">
        <f>UPPER(IF($D27="","",VLOOKUP($D27,'1D ELO (4)'!$A$7:$P$23,11)))</f>
        <v/>
      </c>
      <c r="F28" s="77" t="str">
        <f>UPPER(IF($D27="","",VLOOKUP($D27,'1D ELO (4)'!$A$7:$P$23,8)))</f>
        <v/>
      </c>
      <c r="G28" s="77" t="str">
        <f>IF($D27="","",VLOOKUP($D27,'1D ELO (4)'!$A$7:$P$23,9))</f>
        <v/>
      </c>
      <c r="H28" s="78"/>
      <c r="I28" s="77" t="str">
        <f>IF($D27="","",VLOOKUP($D27,'1D ELO (4)'!$A$7:$P$23,10))</f>
        <v/>
      </c>
      <c r="J28" s="60"/>
      <c r="K28" s="53"/>
      <c r="L28" s="80"/>
      <c r="M28" s="82"/>
      <c r="N28" s="91"/>
      <c r="O28" s="53"/>
      <c r="P28" s="54"/>
      <c r="Q28" s="53"/>
      <c r="R28" s="62"/>
      <c r="S28" s="56"/>
    </row>
    <row r="29" spans="1:19" s="5" customFormat="1" ht="9.6" customHeight="1">
      <c r="A29" s="58"/>
      <c r="B29" s="64"/>
      <c r="C29" s="64"/>
      <c r="D29" s="84"/>
      <c r="E29" s="59"/>
      <c r="F29" s="66"/>
      <c r="G29" s="66"/>
      <c r="H29" s="71"/>
      <c r="I29" s="66"/>
      <c r="J29" s="86"/>
      <c r="K29" s="53"/>
      <c r="L29" s="67"/>
      <c r="M29" s="68" t="str">
        <f>UPPER(IF(OR(L30="a",L30="as"),K25,IF(OR(L30="b",L30="bs"),K33,)))</f>
        <v/>
      </c>
      <c r="N29" s="80"/>
      <c r="O29" s="53"/>
      <c r="P29" s="54"/>
      <c r="Q29" s="53"/>
      <c r="R29" s="62"/>
      <c r="S29" s="56"/>
    </row>
    <row r="30" spans="1:19" s="5" customFormat="1" ht="9.6" customHeight="1">
      <c r="A30" s="58"/>
      <c r="B30" s="64"/>
      <c r="C30" s="64"/>
      <c r="D30" s="84"/>
      <c r="E30" s="59"/>
      <c r="F30" s="66"/>
      <c r="G30" s="66"/>
      <c r="H30" s="71"/>
      <c r="I30" s="66"/>
      <c r="J30" s="86"/>
      <c r="K30" s="87" t="s">
        <v>173</v>
      </c>
      <c r="L30" s="73"/>
      <c r="M30" s="74" t="str">
        <f>UPPER(IF(OR(L30="a",L30="as"),K26,IF(OR(L30="b",L30="bs"),K34,)))</f>
        <v/>
      </c>
      <c r="N30" s="60"/>
      <c r="O30" s="53"/>
      <c r="P30" s="54"/>
      <c r="Q30" s="53"/>
      <c r="R30" s="62"/>
      <c r="S30" s="56"/>
    </row>
    <row r="31" spans="1:19" s="5" customFormat="1" ht="9.6" customHeight="1">
      <c r="A31" s="88">
        <v>7</v>
      </c>
      <c r="B31" s="47" t="str">
        <f>IF($D31="","",VLOOKUP($D31,'1D ELO (4)'!$A$7:$P$23,14))</f>
        <v/>
      </c>
      <c r="C31" s="47" t="str">
        <f>IF($D31="","",VLOOKUP($D31,'1D ELO (4)'!$A$7:$P$23,15))</f>
        <v/>
      </c>
      <c r="D31" s="48"/>
      <c r="E31" s="76" t="str">
        <f>UPPER(IF($D31="","",VLOOKUP($D31,'1D ELO (4)'!$A$7:$P$23,5)))</f>
        <v/>
      </c>
      <c r="F31" s="77" t="str">
        <f>UPPER(IF($D31="","",VLOOKUP($D31,'1D ELO (4)'!$A$7:$P$23,2)))</f>
        <v/>
      </c>
      <c r="G31" s="77" t="str">
        <f>IF($D31="","",VLOOKUP($D31,'1D ELO (4)'!$A$7:$P$23,3))</f>
        <v/>
      </c>
      <c r="H31" s="78"/>
      <c r="I31" s="77" t="str">
        <f>IF($D31="","",VLOOKUP($D31,'1D ELO (4)'!$A$7:$P$23,4))</f>
        <v/>
      </c>
      <c r="J31" s="52"/>
      <c r="K31" s="53"/>
      <c r="L31" s="80"/>
      <c r="M31" s="53"/>
      <c r="N31" s="54"/>
      <c r="O31" s="81"/>
      <c r="P31" s="54"/>
      <c r="Q31" s="53"/>
      <c r="R31" s="62"/>
      <c r="S31" s="56"/>
    </row>
    <row r="32" spans="1:19" s="5" customFormat="1" ht="9.6" customHeight="1">
      <c r="A32" s="58"/>
      <c r="B32" s="59"/>
      <c r="C32" s="59"/>
      <c r="D32" s="59"/>
      <c r="E32" s="76" t="str">
        <f>UPPER(IF($D31="","",VLOOKUP($D31,'1D ELO (4)'!$A$7:$P$23,11)))</f>
        <v/>
      </c>
      <c r="F32" s="77" t="str">
        <f>UPPER(IF($D31="","",VLOOKUP($D31,'1D ELO (4)'!$A$7:$P$23,8)))</f>
        <v/>
      </c>
      <c r="G32" s="77" t="str">
        <f>IF($D31="","",VLOOKUP($D31,'1D ELO (4)'!$A$7:$P$23,9))</f>
        <v/>
      </c>
      <c r="H32" s="78"/>
      <c r="I32" s="77" t="str">
        <f>IF($D31="","",VLOOKUP($D31,'1D ELO (4)'!$A$7:$P$23,10))</f>
        <v/>
      </c>
      <c r="J32" s="60"/>
      <c r="K32" s="61" t="str">
        <f>IF(J32="a",F31,IF(J32="b",F33,""))</f>
        <v/>
      </c>
      <c r="L32" s="80"/>
      <c r="M32" s="53"/>
      <c r="N32" s="54"/>
      <c r="O32" s="53"/>
      <c r="P32" s="54"/>
      <c r="Q32" s="53"/>
      <c r="R32" s="62"/>
      <c r="S32" s="56"/>
    </row>
    <row r="33" spans="1:19" s="5" customFormat="1" ht="9.6" customHeight="1">
      <c r="A33" s="58"/>
      <c r="B33" s="64"/>
      <c r="C33" s="64"/>
      <c r="D33" s="84"/>
      <c r="E33" s="64"/>
      <c r="F33" s="66"/>
      <c r="G33" s="66"/>
      <c r="I33" s="66"/>
      <c r="J33" s="67"/>
      <c r="K33" s="68" t="str">
        <f>UPPER(IF(OR(J34="a",J34="as"),F31,IF(OR(J34="b",J34="bs"),F35,)))</f>
        <v/>
      </c>
      <c r="L33" s="90"/>
      <c r="M33" s="53"/>
      <c r="N33" s="54"/>
      <c r="O33" s="53"/>
      <c r="P33" s="54"/>
      <c r="Q33" s="53"/>
      <c r="R33" s="62"/>
      <c r="S33" s="56"/>
    </row>
    <row r="34" spans="1:19" s="5" customFormat="1" ht="9.6" customHeight="1">
      <c r="A34" s="58"/>
      <c r="B34" s="64"/>
      <c r="C34" s="64"/>
      <c r="D34" s="84"/>
      <c r="E34" s="64"/>
      <c r="F34" s="66"/>
      <c r="G34" s="66"/>
      <c r="I34" s="87" t="s">
        <v>173</v>
      </c>
      <c r="J34" s="73"/>
      <c r="K34" s="74" t="str">
        <f>UPPER(IF(OR(J34="a",J34="as"),F32,IF(OR(J34="b",J34="bs"),F36,)))</f>
        <v/>
      </c>
      <c r="L34" s="60"/>
      <c r="M34" s="53"/>
      <c r="N34" s="54"/>
      <c r="O34" s="53"/>
      <c r="P34" s="54"/>
      <c r="Q34" s="53"/>
      <c r="R34" s="62"/>
      <c r="S34" s="56"/>
    </row>
    <row r="35" spans="1:19" s="5" customFormat="1" ht="9.6" customHeight="1">
      <c r="A35" s="46">
        <v>8</v>
      </c>
      <c r="B35" s="47" t="str">
        <f>IF($D35="","",VLOOKUP($D35,'1D ELO (4)'!$A$7:$P$23,14))</f>
        <v/>
      </c>
      <c r="C35" s="47" t="str">
        <f>IF($D35="","",VLOOKUP($D35,'1D ELO (4)'!$A$7:$P$23,15))</f>
        <v/>
      </c>
      <c r="D35" s="48"/>
      <c r="E35" s="76" t="str">
        <f>UPPER(IF($D35="","",VLOOKUP($D35,'1D ELO (4)'!$A$7:$P$23,5)))</f>
        <v/>
      </c>
      <c r="F35" s="50" t="str">
        <f>UPPER(IF($D35="","",VLOOKUP($D35,'1D ELO (4)'!$A$7:$P$23,2)))</f>
        <v/>
      </c>
      <c r="G35" s="50" t="str">
        <f>IF($D35="","",VLOOKUP($D35,'1D ELO (4)'!$A$7:$P$23,3))</f>
        <v/>
      </c>
      <c r="H35" s="51"/>
      <c r="I35" s="50" t="str">
        <f>IF($D35="","",VLOOKUP($D35,'1D ELO (4)'!$A$7:$P$23,4))</f>
        <v/>
      </c>
      <c r="J35" s="79"/>
      <c r="K35" s="53"/>
      <c r="L35" s="54"/>
      <c r="M35" s="81"/>
      <c r="N35" s="69"/>
      <c r="O35" s="53"/>
      <c r="P35" s="54"/>
      <c r="Q35" s="53"/>
      <c r="R35" s="62"/>
      <c r="S35" s="56"/>
    </row>
    <row r="36" spans="1:19" s="5" customFormat="1" ht="9.6" customHeight="1">
      <c r="A36" s="58"/>
      <c r="B36" s="59"/>
      <c r="C36" s="59"/>
      <c r="D36" s="59"/>
      <c r="E36" s="92" t="str">
        <f>UPPER(IF($D35="","",VLOOKUP($D35,'1D ELO (4)'!$A$7:$P$23,11)))</f>
        <v/>
      </c>
      <c r="F36" s="93" t="str">
        <f>UPPER(IF($D35="","",VLOOKUP($D35,'1D ELO (4)'!$A$7:$P$23,8)))</f>
        <v/>
      </c>
      <c r="G36" s="93" t="str">
        <f>IF($D35="","",VLOOKUP($D35,'1D ELO (4)'!$A$7:$P$23,9))</f>
        <v/>
      </c>
      <c r="H36" s="94"/>
      <c r="I36" s="93" t="str">
        <f>IF($D35="","",VLOOKUP($D35,'1D ELO (4)'!$A$7:$P$23,10))</f>
        <v/>
      </c>
      <c r="J36" s="60"/>
      <c r="K36" s="53"/>
      <c r="L36" s="54"/>
      <c r="M36" s="82"/>
      <c r="N36" s="83"/>
      <c r="O36" s="53"/>
      <c r="P36" s="54"/>
      <c r="Q36" s="53"/>
      <c r="R36" s="62"/>
      <c r="S36" s="56"/>
    </row>
    <row r="37" spans="1:19" s="5" customFormat="1" ht="9.6" customHeight="1">
      <c r="A37" s="64"/>
      <c r="B37" s="64"/>
      <c r="C37" s="64"/>
      <c r="D37" s="84"/>
      <c r="E37" s="64"/>
      <c r="F37" s="66"/>
      <c r="G37" s="66"/>
      <c r="I37" s="66"/>
      <c r="J37" s="86"/>
      <c r="K37" s="53"/>
      <c r="L37" s="54"/>
      <c r="M37" s="53"/>
      <c r="N37" s="54"/>
      <c r="O37" s="54"/>
      <c r="P37" s="193"/>
      <c r="Q37" s="68" t="str">
        <f>UPPER(IF(OR(P38="a",P38="as"),O21,IF(OR(P38="b",P38="bs"),O53,)))</f>
        <v/>
      </c>
      <c r="R37" s="95"/>
      <c r="S37" s="56"/>
    </row>
    <row r="38" spans="1:19" s="5" customFormat="1" ht="9.6" customHeight="1">
      <c r="A38" s="64"/>
      <c r="B38" s="64"/>
      <c r="C38" s="64"/>
      <c r="D38" s="84"/>
      <c r="E38" s="64"/>
      <c r="F38" s="66"/>
      <c r="G38" s="66"/>
      <c r="I38" s="66"/>
      <c r="J38" s="86"/>
      <c r="K38" s="53"/>
      <c r="L38" s="54"/>
      <c r="M38" s="53"/>
      <c r="N38" s="54"/>
      <c r="O38" s="87"/>
      <c r="P38" s="54"/>
      <c r="Q38" s="68"/>
      <c r="R38" s="95"/>
      <c r="S38" s="56"/>
    </row>
    <row r="39" spans="1:19" s="5" customFormat="1" ht="9.6" customHeight="1">
      <c r="A39" s="64"/>
      <c r="B39" s="64"/>
      <c r="C39" s="64"/>
      <c r="D39" s="84"/>
      <c r="E39" s="64"/>
      <c r="F39" s="66"/>
      <c r="G39" s="66"/>
      <c r="I39" s="66"/>
      <c r="J39" s="86"/>
      <c r="K39" s="53"/>
      <c r="L39" s="54"/>
      <c r="M39" s="53"/>
      <c r="N39" s="54"/>
      <c r="O39" s="87"/>
      <c r="P39" s="54"/>
      <c r="Q39" s="68"/>
      <c r="R39" s="95"/>
      <c r="S39" s="56"/>
    </row>
    <row r="40" spans="1:19" s="5" customFormat="1" ht="9.6" customHeight="1">
      <c r="A40" s="64"/>
      <c r="B40" s="64"/>
      <c r="C40" s="64"/>
      <c r="D40" s="84"/>
      <c r="E40" s="64"/>
      <c r="F40" s="66"/>
      <c r="G40" s="66"/>
      <c r="I40" s="66"/>
      <c r="J40" s="86"/>
      <c r="K40" s="53"/>
      <c r="L40" s="54"/>
      <c r="M40" s="53"/>
      <c r="N40" s="54"/>
      <c r="O40" s="87"/>
      <c r="P40" s="54"/>
      <c r="Q40" s="68"/>
      <c r="R40" s="95"/>
      <c r="S40" s="56"/>
    </row>
    <row r="41" spans="1:19" s="5" customFormat="1" ht="9.6" customHeight="1">
      <c r="A41" s="64"/>
      <c r="B41" s="64"/>
      <c r="C41" s="64"/>
      <c r="D41" s="84"/>
      <c r="E41" s="64"/>
      <c r="F41" s="66"/>
      <c r="G41" s="66"/>
      <c r="I41" s="66"/>
      <c r="J41" s="86"/>
      <c r="K41" s="53"/>
      <c r="L41" s="54"/>
      <c r="M41" s="53"/>
      <c r="N41" s="54"/>
      <c r="O41" s="87"/>
      <c r="P41" s="54"/>
      <c r="Q41" s="68"/>
      <c r="R41" s="95"/>
      <c r="S41" s="56"/>
    </row>
    <row r="42" spans="1:19" s="5" customFormat="1" ht="9.6" customHeight="1">
      <c r="A42" s="64"/>
      <c r="B42" s="64"/>
      <c r="C42" s="64"/>
      <c r="D42" s="84"/>
      <c r="E42" s="64"/>
      <c r="F42" s="66"/>
      <c r="G42" s="66"/>
      <c r="I42" s="66"/>
      <c r="J42" s="86"/>
      <c r="K42" s="53"/>
      <c r="L42" s="54"/>
      <c r="M42" s="53"/>
      <c r="N42" s="54"/>
      <c r="O42" s="87"/>
      <c r="P42" s="54"/>
      <c r="Q42" s="68"/>
      <c r="R42" s="95"/>
      <c r="S42" s="56"/>
    </row>
    <row r="43" spans="1:19" s="5" customFormat="1" ht="9.6" customHeight="1">
      <c r="A43" s="64"/>
      <c r="B43" s="64"/>
      <c r="C43" s="64"/>
      <c r="D43" s="84"/>
      <c r="E43" s="64"/>
      <c r="F43" s="66"/>
      <c r="G43" s="66"/>
      <c r="I43" s="66"/>
      <c r="J43" s="86"/>
      <c r="K43" s="53"/>
      <c r="L43" s="54"/>
      <c r="M43" s="53"/>
      <c r="N43" s="54"/>
      <c r="O43" s="87"/>
      <c r="P43" s="54"/>
      <c r="Q43" s="68"/>
      <c r="R43" s="95"/>
      <c r="S43" s="56"/>
    </row>
    <row r="44" spans="1:19" s="5" customFormat="1" ht="9.6" customHeight="1">
      <c r="A44" s="64"/>
      <c r="B44" s="64"/>
      <c r="C44" s="64"/>
      <c r="D44" s="84"/>
      <c r="E44" s="64"/>
      <c r="F44" s="66"/>
      <c r="G44" s="66"/>
      <c r="I44" s="66"/>
      <c r="J44" s="86"/>
      <c r="K44" s="53"/>
      <c r="L44" s="54"/>
      <c r="M44" s="53"/>
      <c r="N44" s="54"/>
      <c r="O44" s="87"/>
      <c r="P44" s="54"/>
      <c r="Q44" s="68"/>
      <c r="R44" s="95"/>
      <c r="S44" s="56"/>
    </row>
    <row r="45" spans="1:19" s="5" customFormat="1" ht="9.6" customHeight="1">
      <c r="A45" s="64"/>
      <c r="B45" s="64"/>
      <c r="C45" s="64"/>
      <c r="D45" s="84"/>
      <c r="E45" s="64"/>
      <c r="F45" s="66"/>
      <c r="G45" s="66"/>
      <c r="I45" s="66"/>
      <c r="J45" s="86"/>
      <c r="K45" s="53"/>
      <c r="L45" s="54"/>
      <c r="M45" s="53"/>
      <c r="N45" s="54"/>
      <c r="O45" s="87"/>
      <c r="P45" s="54"/>
      <c r="Q45" s="68"/>
      <c r="R45" s="95"/>
      <c r="S45" s="56"/>
    </row>
    <row r="46" spans="1:19" s="5" customFormat="1" ht="9.6" customHeight="1">
      <c r="A46" s="64"/>
      <c r="B46" s="64"/>
      <c r="C46" s="64"/>
      <c r="D46" s="84"/>
      <c r="E46" s="64"/>
      <c r="F46" s="66"/>
      <c r="G46" s="66"/>
      <c r="I46" s="66"/>
      <c r="J46" s="86"/>
      <c r="K46" s="53"/>
      <c r="L46" s="54"/>
      <c r="M46" s="53"/>
      <c r="N46" s="54"/>
      <c r="O46" s="87"/>
      <c r="P46" s="54"/>
      <c r="Q46" s="68"/>
      <c r="R46" s="95"/>
      <c r="S46" s="56"/>
    </row>
    <row r="47" spans="1:19" s="5" customFormat="1" ht="9.6" customHeight="1">
      <c r="A47" s="64"/>
      <c r="B47" s="64"/>
      <c r="C47" s="64"/>
      <c r="D47" s="84"/>
      <c r="E47" s="64"/>
      <c r="F47" s="66"/>
      <c r="G47" s="66"/>
      <c r="I47" s="66"/>
      <c r="J47" s="86"/>
      <c r="K47" s="53"/>
      <c r="L47" s="54"/>
      <c r="M47" s="53"/>
      <c r="N47" s="54"/>
      <c r="O47" s="87"/>
      <c r="P47" s="54"/>
      <c r="Q47" s="68"/>
      <c r="R47" s="95"/>
      <c r="S47" s="56"/>
    </row>
    <row r="48" spans="1:19" s="5" customFormat="1" ht="9.6" customHeight="1">
      <c r="A48" s="64"/>
      <c r="B48" s="64"/>
      <c r="C48" s="64"/>
      <c r="D48" s="84"/>
      <c r="E48" s="64"/>
      <c r="F48" s="66"/>
      <c r="G48" s="66"/>
      <c r="I48" s="66"/>
      <c r="J48" s="86"/>
      <c r="K48" s="53"/>
      <c r="L48" s="54"/>
      <c r="M48" s="53"/>
      <c r="N48" s="54"/>
      <c r="O48" s="87"/>
      <c r="P48" s="54"/>
      <c r="Q48" s="68"/>
      <c r="R48" s="95"/>
      <c r="S48" s="56"/>
    </row>
    <row r="49" spans="1:19" s="5" customFormat="1" ht="9.6" customHeight="1">
      <c r="A49" s="64"/>
      <c r="B49" s="64"/>
      <c r="C49" s="64"/>
      <c r="D49" s="84"/>
      <c r="E49" s="64"/>
      <c r="F49" s="66"/>
      <c r="G49" s="66"/>
      <c r="I49" s="66"/>
      <c r="J49" s="86"/>
      <c r="K49" s="53"/>
      <c r="L49" s="54"/>
      <c r="M49" s="53"/>
      <c r="N49" s="54"/>
      <c r="O49" s="87"/>
      <c r="P49" s="54"/>
      <c r="Q49" s="68"/>
      <c r="R49" s="95"/>
      <c r="S49" s="56"/>
    </row>
    <row r="50" spans="1:19" s="5" customFormat="1" ht="9.6" customHeight="1">
      <c r="A50" s="64"/>
      <c r="B50" s="64"/>
      <c r="C50" s="64"/>
      <c r="D50" s="84"/>
      <c r="E50" s="64"/>
      <c r="F50" s="66"/>
      <c r="G50" s="66"/>
      <c r="I50" s="66"/>
      <c r="J50" s="86"/>
      <c r="K50" s="53"/>
      <c r="L50" s="54"/>
      <c r="M50" s="53"/>
      <c r="N50" s="54"/>
      <c r="O50" s="87"/>
      <c r="P50" s="54"/>
      <c r="Q50" s="68"/>
      <c r="R50" s="95"/>
      <c r="S50" s="56"/>
    </row>
    <row r="51" spans="1:19" s="5" customFormat="1" ht="9.6" customHeight="1">
      <c r="A51" s="64"/>
      <c r="B51" s="64"/>
      <c r="C51" s="64"/>
      <c r="D51" s="84"/>
      <c r="E51" s="64"/>
      <c r="F51" s="66"/>
      <c r="G51" s="66"/>
      <c r="I51" s="66"/>
      <c r="J51" s="86"/>
      <c r="K51" s="53"/>
      <c r="L51" s="54"/>
      <c r="M51" s="53"/>
      <c r="N51" s="54"/>
      <c r="O51" s="87"/>
      <c r="P51" s="54"/>
      <c r="Q51" s="68"/>
      <c r="R51" s="95"/>
      <c r="S51" s="56"/>
    </row>
    <row r="52" spans="1:19" s="5" customFormat="1" ht="9.6" customHeight="1">
      <c r="A52" s="64"/>
      <c r="B52" s="64"/>
      <c r="C52" s="64"/>
      <c r="D52" s="84"/>
      <c r="E52" s="64"/>
      <c r="F52" s="66"/>
      <c r="G52" s="66"/>
      <c r="I52" s="66"/>
      <c r="J52" s="86"/>
      <c r="K52" s="53"/>
      <c r="L52" s="54"/>
      <c r="M52" s="53"/>
      <c r="N52" s="54"/>
      <c r="O52" s="87"/>
      <c r="P52" s="54"/>
      <c r="Q52" s="68"/>
      <c r="R52" s="95"/>
      <c r="S52" s="56"/>
    </row>
    <row r="53" spans="1:19" s="5" customFormat="1" ht="9.6" customHeight="1">
      <c r="A53" s="64"/>
      <c r="B53" s="64"/>
      <c r="C53" s="64"/>
      <c r="D53" s="84"/>
      <c r="E53" s="64"/>
      <c r="F53" s="66"/>
      <c r="G53" s="66"/>
      <c r="I53" s="66"/>
      <c r="J53" s="86"/>
      <c r="K53" s="53"/>
      <c r="L53" s="54"/>
      <c r="M53" s="53"/>
      <c r="N53" s="54"/>
      <c r="O53" s="87"/>
      <c r="P53" s="54"/>
      <c r="Q53" s="68"/>
      <c r="R53" s="95"/>
      <c r="S53" s="56"/>
    </row>
    <row r="54" spans="1:19" s="5" customFormat="1" ht="9.6" customHeight="1">
      <c r="A54" s="64"/>
      <c r="B54" s="64"/>
      <c r="C54" s="64"/>
      <c r="D54" s="84"/>
      <c r="E54" s="64"/>
      <c r="F54" s="66"/>
      <c r="G54" s="66"/>
      <c r="I54" s="66"/>
      <c r="J54" s="86"/>
      <c r="K54" s="53"/>
      <c r="L54" s="54"/>
      <c r="M54" s="53"/>
      <c r="N54" s="54"/>
      <c r="O54" s="87"/>
      <c r="P54" s="54"/>
      <c r="Q54" s="68"/>
      <c r="R54" s="95"/>
      <c r="S54" s="56"/>
    </row>
    <row r="55" spans="1:19" s="5" customFormat="1" ht="9.6" customHeight="1">
      <c r="A55" s="64"/>
      <c r="B55" s="64"/>
      <c r="C55" s="64"/>
      <c r="D55" s="84"/>
      <c r="E55" s="64"/>
      <c r="F55" s="66"/>
      <c r="G55" s="66"/>
      <c r="I55" s="66"/>
      <c r="J55" s="86"/>
      <c r="K55" s="53"/>
      <c r="L55" s="54"/>
      <c r="M55" s="53"/>
      <c r="N55" s="54"/>
      <c r="O55" s="87"/>
      <c r="P55" s="54"/>
      <c r="Q55" s="68"/>
      <c r="R55" s="95"/>
      <c r="S55" s="56"/>
    </row>
    <row r="56" spans="1:19" s="5" customFormat="1" ht="9.6" customHeight="1">
      <c r="A56" s="64"/>
      <c r="B56" s="64"/>
      <c r="C56" s="64"/>
      <c r="D56" s="84"/>
      <c r="E56" s="64"/>
      <c r="F56" s="66"/>
      <c r="G56" s="66"/>
      <c r="I56" s="66"/>
      <c r="J56" s="86"/>
      <c r="K56" s="53"/>
      <c r="L56" s="54"/>
      <c r="M56" s="53"/>
      <c r="N56" s="54"/>
      <c r="O56" s="87"/>
      <c r="P56" s="54"/>
      <c r="Q56" s="68"/>
      <c r="R56" s="95"/>
      <c r="S56" s="56"/>
    </row>
    <row r="57" spans="1:19" s="5" customFormat="1" ht="9.6" customHeight="1">
      <c r="A57" s="64"/>
      <c r="B57" s="64"/>
      <c r="C57" s="64"/>
      <c r="D57" s="84"/>
      <c r="E57" s="64"/>
      <c r="F57" s="66"/>
      <c r="G57" s="66"/>
      <c r="I57" s="66"/>
      <c r="J57" s="86"/>
      <c r="K57" s="53"/>
      <c r="L57" s="54"/>
      <c r="M57" s="53"/>
      <c r="N57" s="54"/>
      <c r="O57" s="87"/>
      <c r="P57" s="54"/>
      <c r="Q57" s="68"/>
      <c r="R57" s="95"/>
      <c r="S57" s="56"/>
    </row>
    <row r="58" spans="1:19" s="5" customFormat="1" ht="9.6" customHeight="1">
      <c r="A58" s="64"/>
      <c r="B58" s="64"/>
      <c r="C58" s="64"/>
      <c r="D58" s="84"/>
      <c r="E58" s="64"/>
      <c r="F58" s="66"/>
      <c r="G58" s="66"/>
      <c r="I58" s="66"/>
      <c r="J58" s="86"/>
      <c r="K58" s="53"/>
      <c r="L58" s="54"/>
      <c r="M58" s="53"/>
      <c r="N58" s="54"/>
      <c r="O58" s="87"/>
      <c r="P58" s="54"/>
      <c r="Q58" s="68"/>
      <c r="R58" s="95"/>
      <c r="S58" s="56"/>
    </row>
    <row r="59" spans="1:19" s="5" customFormat="1" ht="9.6" customHeight="1">
      <c r="A59" s="64"/>
      <c r="B59" s="64"/>
      <c r="C59" s="64"/>
      <c r="D59" s="84"/>
      <c r="E59" s="64"/>
      <c r="F59" s="66"/>
      <c r="G59" s="66"/>
      <c r="I59" s="66"/>
      <c r="J59" s="86"/>
      <c r="K59" s="53"/>
      <c r="L59" s="54"/>
      <c r="M59" s="53"/>
      <c r="N59" s="54"/>
      <c r="O59" s="87"/>
      <c r="P59" s="54"/>
      <c r="Q59" s="68"/>
      <c r="R59" s="95"/>
      <c r="S59" s="56"/>
    </row>
    <row r="60" spans="1:19" s="5" customFormat="1" ht="9.6" customHeight="1">
      <c r="A60" s="64"/>
      <c r="B60" s="64"/>
      <c r="C60" s="64"/>
      <c r="D60" s="84"/>
      <c r="E60" s="64"/>
      <c r="F60" s="66"/>
      <c r="G60" s="66"/>
      <c r="I60" s="66"/>
      <c r="J60" s="86"/>
      <c r="K60" s="53"/>
      <c r="L60" s="54"/>
      <c r="M60" s="53"/>
      <c r="N60" s="54"/>
      <c r="O60" s="87"/>
      <c r="P60" s="54"/>
      <c r="Q60" s="68"/>
      <c r="R60" s="95"/>
      <c r="S60" s="56"/>
    </row>
    <row r="61" spans="1:19" s="5" customFormat="1" ht="9.6" customHeight="1">
      <c r="A61" s="64"/>
      <c r="B61" s="64"/>
      <c r="C61" s="64"/>
      <c r="D61" s="84"/>
      <c r="E61" s="64"/>
      <c r="F61" s="66"/>
      <c r="G61" s="66"/>
      <c r="I61" s="66"/>
      <c r="J61" s="86"/>
      <c r="K61" s="53"/>
      <c r="L61" s="54"/>
      <c r="M61" s="53"/>
      <c r="N61" s="54"/>
      <c r="O61" s="87"/>
      <c r="P61" s="54"/>
      <c r="Q61" s="68"/>
      <c r="R61" s="95"/>
      <c r="S61" s="56"/>
    </row>
    <row r="62" spans="1:19" s="5" customFormat="1" ht="9.6" customHeight="1">
      <c r="A62" s="64"/>
      <c r="B62" s="64"/>
      <c r="C62" s="64"/>
      <c r="D62" s="84"/>
      <c r="E62" s="64"/>
      <c r="F62" s="66"/>
      <c r="G62" s="66"/>
      <c r="I62" s="66"/>
      <c r="J62" s="86"/>
      <c r="K62" s="53"/>
      <c r="L62" s="54"/>
      <c r="M62" s="53"/>
      <c r="N62" s="54"/>
      <c r="O62" s="87"/>
      <c r="P62" s="54"/>
      <c r="Q62" s="68"/>
      <c r="R62" s="95"/>
      <c r="S62" s="56"/>
    </row>
    <row r="63" spans="1:19" s="5" customFormat="1" ht="9.6" customHeight="1">
      <c r="A63" s="64"/>
      <c r="B63" s="64"/>
      <c r="C63" s="64"/>
      <c r="D63" s="84"/>
      <c r="E63" s="64"/>
      <c r="F63" s="66"/>
      <c r="G63" s="66"/>
      <c r="I63" s="66"/>
      <c r="J63" s="86"/>
      <c r="K63" s="53"/>
      <c r="L63" s="54"/>
      <c r="M63" s="53"/>
      <c r="N63" s="54"/>
      <c r="O63" s="87"/>
      <c r="P63" s="54"/>
      <c r="Q63" s="68"/>
      <c r="R63" s="95"/>
      <c r="S63" s="56"/>
    </row>
    <row r="64" spans="1:19" s="5" customFormat="1" ht="9.6" customHeight="1">
      <c r="A64" s="64"/>
      <c r="B64" s="64"/>
      <c r="C64" s="64"/>
      <c r="D64" s="84"/>
      <c r="E64" s="64"/>
      <c r="F64" s="66"/>
      <c r="G64" s="66"/>
      <c r="I64" s="66"/>
      <c r="J64" s="86"/>
      <c r="K64" s="53"/>
      <c r="L64" s="54"/>
      <c r="M64" s="53"/>
      <c r="N64" s="54"/>
      <c r="O64" s="87"/>
      <c r="P64" s="54"/>
      <c r="Q64" s="68"/>
      <c r="R64" s="95"/>
      <c r="S64" s="56"/>
    </row>
    <row r="65" spans="1:19" s="5" customFormat="1" ht="9.6" customHeight="1">
      <c r="A65" s="64"/>
      <c r="B65" s="64"/>
      <c r="C65" s="64"/>
      <c r="D65" s="84"/>
      <c r="E65" s="64"/>
      <c r="F65" s="66"/>
      <c r="G65" s="66"/>
      <c r="I65" s="66"/>
      <c r="J65" s="86"/>
      <c r="K65" s="53"/>
      <c r="L65" s="54"/>
      <c r="M65" s="53"/>
      <c r="N65" s="54"/>
      <c r="O65" s="87"/>
      <c r="P65" s="54"/>
      <c r="Q65" s="68"/>
      <c r="R65" s="95"/>
      <c r="S65" s="56"/>
    </row>
    <row r="66" spans="1:19" s="5" customFormat="1" ht="9.6" customHeight="1">
      <c r="A66" s="64"/>
      <c r="B66" s="64"/>
      <c r="C66" s="64"/>
      <c r="D66" s="84"/>
      <c r="E66" s="64"/>
      <c r="F66" s="66"/>
      <c r="G66" s="66"/>
      <c r="I66" s="66"/>
      <c r="J66" s="86"/>
      <c r="K66" s="53"/>
      <c r="L66" s="54"/>
      <c r="M66" s="53"/>
      <c r="N66" s="54"/>
      <c r="O66" s="87"/>
      <c r="P66" s="54"/>
      <c r="Q66" s="68"/>
      <c r="R66" s="95"/>
      <c r="S66" s="56"/>
    </row>
    <row r="67" spans="1:19" s="5" customFormat="1" ht="9.6" customHeight="1">
      <c r="A67" s="64"/>
      <c r="B67" s="64"/>
      <c r="C67" s="64"/>
      <c r="D67" s="84"/>
      <c r="E67" s="64"/>
      <c r="F67" s="66"/>
      <c r="G67" s="66"/>
      <c r="I67" s="66"/>
      <c r="J67" s="86"/>
      <c r="K67" s="53"/>
      <c r="L67" s="54"/>
      <c r="M67" s="53"/>
      <c r="N67" s="54"/>
      <c r="O67" s="87"/>
      <c r="P67" s="54"/>
      <c r="Q67" s="68"/>
      <c r="R67" s="95"/>
      <c r="S67" s="56"/>
    </row>
    <row r="68" spans="1:19" s="5" customFormat="1" ht="9.6" customHeight="1">
      <c r="A68" s="64"/>
      <c r="B68" s="64"/>
      <c r="C68" s="64"/>
      <c r="D68" s="84"/>
      <c r="E68" s="64"/>
      <c r="F68" s="66"/>
      <c r="G68" s="66"/>
      <c r="I68" s="66"/>
      <c r="J68" s="86"/>
      <c r="K68" s="53"/>
      <c r="L68" s="54"/>
      <c r="M68" s="53"/>
      <c r="N68" s="54"/>
      <c r="O68" s="87"/>
      <c r="P68" s="54"/>
      <c r="Q68" s="68"/>
      <c r="R68" s="95"/>
      <c r="S68" s="56"/>
    </row>
    <row r="69" spans="1:19" s="5" customFormat="1" ht="9.6" customHeight="1">
      <c r="A69" s="112"/>
      <c r="B69" s="113"/>
      <c r="C69" s="113"/>
      <c r="D69" s="114"/>
      <c r="E69" s="113"/>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3"/>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6"/>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94"/>
      <c r="F72" s="140">
        <f>IF(D72&gt;$R$79,,UPPER(VLOOKUP(D72,'1D ELO (4)'!$A$7:$L$23,2)))</f>
        <v>0</v>
      </c>
      <c r="G72" s="185"/>
      <c r="H72" s="185"/>
      <c r="I72" s="142"/>
      <c r="J72" s="143" t="s">
        <v>146</v>
      </c>
      <c r="K72" s="137"/>
      <c r="L72" s="144"/>
      <c r="M72" s="137"/>
      <c r="N72" s="145"/>
      <c r="O72" s="146" t="s">
        <v>354</v>
      </c>
      <c r="P72" s="147"/>
      <c r="Q72" s="147"/>
      <c r="R72" s="148"/>
    </row>
    <row r="73" spans="1:19" s="6" customFormat="1" ht="9" customHeight="1">
      <c r="A73" s="149" t="s">
        <v>355</v>
      </c>
      <c r="B73" s="150"/>
      <c r="C73" s="151"/>
      <c r="D73" s="139"/>
      <c r="E73" s="194"/>
      <c r="F73" s="140">
        <f>IF(D72&gt;$R$79,,UPPER(VLOOKUP(D72,'1D ELO (4)'!$A$7:$L$23,8)))</f>
        <v>0</v>
      </c>
      <c r="G73" s="185"/>
      <c r="H73" s="185"/>
      <c r="I73" s="142"/>
      <c r="J73" s="143"/>
      <c r="K73" s="137"/>
      <c r="L73" s="144"/>
      <c r="M73" s="137"/>
      <c r="N73" s="145"/>
      <c r="O73" s="150"/>
      <c r="P73" s="152"/>
      <c r="Q73" s="150"/>
      <c r="R73" s="153"/>
    </row>
    <row r="74" spans="1:19" s="6" customFormat="1" ht="9" customHeight="1">
      <c r="A74" s="154"/>
      <c r="B74" s="155"/>
      <c r="C74" s="156"/>
      <c r="D74" s="139">
        <v>2</v>
      </c>
      <c r="E74" s="158"/>
      <c r="F74" s="140">
        <f>IF(D74&gt;$R$79,,UPPER(VLOOKUP(D74,'1D ELO (4)'!$A$7:$L$23,2)))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95"/>
      <c r="E75" s="158"/>
      <c r="F75" s="171">
        <f>IF(D74&gt;$R$79,,UPPER(VLOOKUP(D74,'1D ELO (4)'!$A$7:$L$23,8)))</f>
        <v>0</v>
      </c>
      <c r="G75" s="186"/>
      <c r="H75" s="186"/>
      <c r="I75" s="172"/>
      <c r="J75" s="143"/>
      <c r="K75" s="137"/>
      <c r="L75" s="144"/>
      <c r="M75" s="137"/>
      <c r="N75" s="145"/>
      <c r="O75" s="137"/>
      <c r="P75" s="144"/>
      <c r="Q75" s="137"/>
      <c r="R75" s="145"/>
    </row>
    <row r="76" spans="1:19" s="6" customFormat="1" ht="9" customHeight="1">
      <c r="A76" s="160"/>
      <c r="B76" s="161"/>
      <c r="C76" s="162"/>
      <c r="D76" s="196"/>
      <c r="E76" s="161"/>
      <c r="F76" s="197"/>
      <c r="G76" s="164"/>
      <c r="H76" s="164"/>
      <c r="I76" s="198"/>
      <c r="J76" s="143" t="s">
        <v>150</v>
      </c>
      <c r="K76" s="137"/>
      <c r="L76" s="144"/>
      <c r="M76" s="137"/>
      <c r="N76" s="145"/>
      <c r="O76" s="150"/>
      <c r="P76" s="152"/>
      <c r="Q76" s="150"/>
      <c r="R76" s="153"/>
    </row>
    <row r="77" spans="1:19" s="6" customFormat="1" ht="9" customHeight="1">
      <c r="A77" s="163"/>
      <c r="B77" s="164"/>
      <c r="C77" s="159"/>
      <c r="D77" s="196"/>
      <c r="E77" s="158"/>
      <c r="F77" s="197"/>
      <c r="G77" s="164"/>
      <c r="H77" s="164"/>
      <c r="I77" s="198"/>
      <c r="J77" s="143"/>
      <c r="K77" s="137"/>
      <c r="L77" s="144"/>
      <c r="M77" s="137"/>
      <c r="N77" s="145"/>
      <c r="O77" s="146" t="s">
        <v>155</v>
      </c>
      <c r="P77" s="147"/>
      <c r="Q77" s="147"/>
      <c r="R77" s="148"/>
    </row>
    <row r="78" spans="1:19" s="6" customFormat="1" ht="9" customHeight="1">
      <c r="A78" s="163"/>
      <c r="B78" s="164"/>
      <c r="C78" s="165"/>
      <c r="D78" s="196"/>
      <c r="E78" s="36"/>
      <c r="F78" s="197"/>
      <c r="G78" s="164"/>
      <c r="H78" s="164"/>
      <c r="I78" s="198"/>
      <c r="J78" s="143" t="s">
        <v>152</v>
      </c>
      <c r="K78" s="137"/>
      <c r="L78" s="144"/>
      <c r="M78" s="137"/>
      <c r="N78" s="145"/>
      <c r="O78" s="137"/>
      <c r="P78" s="144"/>
      <c r="Q78" s="137"/>
      <c r="R78" s="145"/>
    </row>
    <row r="79" spans="1:19" s="6" customFormat="1" ht="9" customHeight="1">
      <c r="A79" s="166"/>
      <c r="B79" s="167"/>
      <c r="C79" s="168"/>
      <c r="D79" s="199"/>
      <c r="E79" s="200"/>
      <c r="F79" s="201"/>
      <c r="G79" s="167"/>
      <c r="H79" s="167"/>
      <c r="I79" s="202"/>
      <c r="J79" s="173"/>
      <c r="K79" s="150"/>
      <c r="L79" s="152"/>
      <c r="M79" s="150"/>
      <c r="N79" s="153"/>
      <c r="O79" s="150">
        <f>R4</f>
        <v>0</v>
      </c>
      <c r="P79" s="152"/>
      <c r="Q79" s="150"/>
      <c r="R79" s="190">
        <f>MIN(4,'1D ELO (4)'!$P$5)</f>
        <v>0</v>
      </c>
    </row>
    <row r="80" spans="1:19" ht="15.75" customHeight="1"/>
    <row r="81" ht="9" customHeight="1"/>
  </sheetData>
  <mergeCells count="1">
    <mergeCell ref="A4:C4"/>
  </mergeCells>
  <dataValidations count="1">
    <dataValidation type="list" allowBlank="1" showInputMessage="1" sqref="I10 K14 I18 M22 I26 K30 I34 O38:O68" xr:uid="{00000000-0002-0000-4D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07586"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1"/>
  </sheetPr>
  <dimension ref="A1:AK41"/>
  <sheetViews>
    <sheetView workbookViewId="0">
      <selection activeCell="I7" sqref="I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IF($B7="","",VLOOKUP($B7,#REF!,5))</f>
        <v/>
      </c>
      <c r="D7" s="521" t="str">
        <f>IF($B7="","",VLOOKUP($B7,#REF!,15))</f>
        <v/>
      </c>
      <c r="E7" s="708" t="s">
        <v>191</v>
      </c>
      <c r="F7" s="708"/>
      <c r="G7" s="708" t="s">
        <v>192</v>
      </c>
      <c r="H7" s="708"/>
      <c r="I7" s="522" t="s">
        <v>125</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IF($B9="","",VLOOKUP($B9,#REF!,5))</f>
        <v/>
      </c>
      <c r="D9" s="521" t="str">
        <f>IF($B9="","",VLOOKUP($B9,#REF!,15))</f>
        <v/>
      </c>
      <c r="E9" s="708" t="s">
        <v>134</v>
      </c>
      <c r="F9" s="708"/>
      <c r="G9" s="708" t="s">
        <v>193</v>
      </c>
      <c r="H9" s="708"/>
      <c r="I9" s="522" t="s">
        <v>136</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IF($B11="","",VLOOKUP($B11,#REF!,5))</f>
        <v/>
      </c>
      <c r="D11" s="521" t="str">
        <f>IF($B11="","",VLOOKUP($B11,#REF!,15))</f>
        <v/>
      </c>
      <c r="E11" s="708" t="s">
        <v>194</v>
      </c>
      <c r="F11" s="708"/>
      <c r="G11" s="708" t="s">
        <v>195</v>
      </c>
      <c r="H11" s="708"/>
      <c r="I11" s="522" t="s">
        <v>136</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IF($B13="","",VLOOKUP($B13,#REF!,5))</f>
        <v/>
      </c>
      <c r="D13" s="521" t="str">
        <f>IF($B13="","",VLOOKUP($B13,#REF!,15))</f>
        <v/>
      </c>
      <c r="E13" s="708" t="s">
        <v>197</v>
      </c>
      <c r="F13" s="708"/>
      <c r="G13" s="708" t="s">
        <v>198</v>
      </c>
      <c r="H13" s="708"/>
      <c r="I13" s="522" t="s">
        <v>14</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Keresztesi</v>
      </c>
      <c r="E18" s="703"/>
      <c r="F18" s="703" t="str">
        <f>E9</f>
        <v>Walter</v>
      </c>
      <c r="G18" s="703"/>
      <c r="H18" s="703" t="str">
        <f>E11</f>
        <v>Molnár</v>
      </c>
      <c r="I18" s="703"/>
      <c r="J18" s="703" t="str">
        <f>E13</f>
        <v>Balogh</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Keresztesi</v>
      </c>
      <c r="C19" s="703"/>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Walter</v>
      </c>
      <c r="C20" s="703"/>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Molnár</v>
      </c>
      <c r="C21" s="703"/>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03" t="str">
        <f>E13</f>
        <v>Balogh</v>
      </c>
      <c r="C22" s="703"/>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277"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39">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t="s">
        <v>234</v>
      </c>
      <c r="R1" s="13"/>
    </row>
    <row r="2" spans="1:21">
      <c r="A2" s="16" t="s">
        <v>99</v>
      </c>
      <c r="B2" s="17"/>
      <c r="C2" s="17"/>
      <c r="D2" s="17"/>
      <c r="E2" s="17"/>
      <c r="F2" s="19">
        <f>Altalanos!$D$8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347</v>
      </c>
      <c r="D5" s="37" t="s">
        <v>166</v>
      </c>
      <c r="E5" s="188" t="s">
        <v>339</v>
      </c>
      <c r="F5" s="38" t="s">
        <v>167</v>
      </c>
      <c r="G5" s="38" t="s">
        <v>114</v>
      </c>
      <c r="H5" s="38"/>
      <c r="I5" s="38" t="s">
        <v>115</v>
      </c>
      <c r="J5" s="38"/>
      <c r="K5" s="37" t="s">
        <v>168</v>
      </c>
      <c r="L5" s="39"/>
      <c r="M5" s="37" t="s">
        <v>235</v>
      </c>
      <c r="N5" s="39"/>
      <c r="O5" s="37" t="s">
        <v>169</v>
      </c>
      <c r="P5" s="39"/>
      <c r="Q5" s="37" t="s">
        <v>356</v>
      </c>
      <c r="R5" s="40"/>
    </row>
    <row r="6" spans="1:21" s="621" customFormat="1" ht="11.25" customHeight="1">
      <c r="A6" s="622"/>
      <c r="B6" s="623"/>
      <c r="C6" s="623"/>
      <c r="D6" s="623"/>
      <c r="E6" s="623"/>
      <c r="F6" s="624"/>
      <c r="G6" s="624"/>
      <c r="I6" s="624"/>
      <c r="J6" s="625"/>
      <c r="K6" s="623"/>
      <c r="L6" s="625"/>
      <c r="M6" s="623"/>
      <c r="N6" s="625"/>
      <c r="O6" s="623"/>
      <c r="P6" s="625"/>
      <c r="Q6" s="623"/>
      <c r="R6" s="626"/>
    </row>
    <row r="7" spans="1:21" s="5" customFormat="1" ht="10.5" customHeight="1">
      <c r="A7" s="46">
        <v>1</v>
      </c>
      <c r="B7" s="47" t="str">
        <f>IF($D7="","",VLOOKUP($D7,'1D ELO (4)'!$A$7:$P$23,14))</f>
        <v/>
      </c>
      <c r="C7" s="47" t="str">
        <f>IF($D7="","",VLOOKUP($D7,'1D ELO (4)'!$A$7:$P$33,15))</f>
        <v/>
      </c>
      <c r="D7" s="48"/>
      <c r="E7" s="49" t="str">
        <f>UPPER(IF($D7="","",VLOOKUP($D7,'1D ELO (4)'!$A$7:$P$33,5)))</f>
        <v/>
      </c>
      <c r="F7" s="50" t="str">
        <f>UPPER(IF($D7="","",VLOOKUP($D7,'1D ELO (4)'!$A$7:$P$33,2)))</f>
        <v/>
      </c>
      <c r="G7" s="50" t="str">
        <f>IF($D7="","",VLOOKUP($D7,'1D ELO (4)'!$A$7:$P$33,3))</f>
        <v/>
      </c>
      <c r="H7" s="51"/>
      <c r="I7" s="50" t="str">
        <f>IF($D7="","",VLOOKUP($D7,'1D ELO (4)'!$A$7:$P$33,4))</f>
        <v/>
      </c>
      <c r="J7" s="52"/>
      <c r="K7" s="53"/>
      <c r="L7" s="54"/>
      <c r="M7" s="53"/>
      <c r="N7" s="54"/>
      <c r="O7" s="53"/>
      <c r="P7" s="54"/>
      <c r="Q7" s="53"/>
      <c r="R7" s="62"/>
      <c r="S7" s="56"/>
      <c r="U7" s="57" t="e">
        <f>#REF!</f>
        <v>#REF!</v>
      </c>
    </row>
    <row r="8" spans="1:21" s="5" customFormat="1" ht="9.6" customHeight="1">
      <c r="A8" s="58"/>
      <c r="B8" s="59"/>
      <c r="C8" s="59"/>
      <c r="D8" s="59"/>
      <c r="E8" s="49" t="str">
        <f>UPPER(IF($D7="","",VLOOKUP($D7,'1D ELO (4)'!$A$7:$P$33,11)))</f>
        <v/>
      </c>
      <c r="F8" s="50" t="str">
        <f>UPPER(IF($D7="","",VLOOKUP($D7,'1D ELO (4)'!$A$7:$P$33,8)))</f>
        <v/>
      </c>
      <c r="G8" s="50" t="str">
        <f>IF($D7="","",VLOOKUP($D7,'1D ELO (4)'!$A$7:$P$33,9))</f>
        <v/>
      </c>
      <c r="H8" s="51"/>
      <c r="I8" s="50" t="str">
        <f>IF($D7="","",VLOOKUP($D7,'1D ELO (4)'!$A$7:$P$33,10))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(4)'!$A$7:$P$23,14))</f>
        <v/>
      </c>
      <c r="C11" s="47" t="str">
        <f>IF($D11="","",VLOOKUP($D11,'1D ELO (4)'!$A$7:$P$33,15))</f>
        <v/>
      </c>
      <c r="D11" s="48"/>
      <c r="E11" s="76" t="str">
        <f>UPPER(IF($D11="","",VLOOKUP($D11,'1D ELO (4)'!$A$7:$P$33,5)))</f>
        <v/>
      </c>
      <c r="F11" s="77" t="str">
        <f>UPPER(IF($D11="","",VLOOKUP($D11,'1D ELO (4)'!$A$7:$P$33,2)))</f>
        <v/>
      </c>
      <c r="G11" s="77" t="str">
        <f>IF($D11="","",VLOOKUP($D11,'1D ELO (4)'!$A$7:$P$33,3))</f>
        <v/>
      </c>
      <c r="H11" s="78"/>
      <c r="I11" s="77" t="str">
        <f>IF($D11="","",VLOOKUP($D11,'1D ELO (4)'!$A$7:$P$33,4))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(4)'!$A$7:$P$33,11)))</f>
        <v/>
      </c>
      <c r="F12" s="77" t="str">
        <f>UPPER(IF($D11="","",VLOOKUP($D11,'1D ELO (4)'!$A$7:$P$33,8)))</f>
        <v/>
      </c>
      <c r="G12" s="77" t="str">
        <f>IF($D11="","",VLOOKUP($D11,'1D ELO (4)'!$A$7:$P$33,9))</f>
        <v/>
      </c>
      <c r="H12" s="78"/>
      <c r="I12" s="77" t="str">
        <f>IF($D11="","",VLOOKUP($D11,'1D ELO (4)'!$A$7:$P$33,10))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(4)'!$A$7:$P$23,14))</f>
        <v/>
      </c>
      <c r="C15" s="47" t="str">
        <f>IF($D15="","",VLOOKUP($D15,'1D ELO (4)'!$A$7:$P$33,15))</f>
        <v/>
      </c>
      <c r="D15" s="48"/>
      <c r="E15" s="76" t="str">
        <f>UPPER(IF($D15="","",VLOOKUP($D15,'1D ELO (4)'!$A$7:$P$33,5)))</f>
        <v/>
      </c>
      <c r="F15" s="77" t="str">
        <f>UPPER(IF($D15="","",VLOOKUP($D15,'1D ELO (4)'!$A$7:$P$33,2)))</f>
        <v/>
      </c>
      <c r="G15" s="77" t="str">
        <f>IF($D15="","",VLOOKUP($D15,'1D ELO (4)'!$A$7:$P$33,3))</f>
        <v/>
      </c>
      <c r="H15" s="78"/>
      <c r="I15" s="77" t="str">
        <f>IF($D15="","",VLOOKUP($D15,'1D ELO (4)'!$A$7:$P$33,4))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(4)'!$A$7:$P$33,11)))</f>
        <v/>
      </c>
      <c r="F16" s="77" t="str">
        <f>UPPER(IF($D15="","",VLOOKUP($D15,'1D ELO (4)'!$A$7:$P$33,8)))</f>
        <v/>
      </c>
      <c r="G16" s="77" t="str">
        <f>IF($D15="","",VLOOKUP($D15,'1D ELO (4)'!$A$7:$P$33,9))</f>
        <v/>
      </c>
      <c r="H16" s="78"/>
      <c r="I16" s="77" t="str">
        <f>IF($D15="","",VLOOKUP($D15,'1D ELO (4)'!$A$7:$P$33,10))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(4)'!$A$7:$P$23,14))</f>
        <v/>
      </c>
      <c r="C19" s="47" t="str">
        <f>IF($D19="","",VLOOKUP($D19,'1D ELO (4)'!$A$7:$P$33,15))</f>
        <v/>
      </c>
      <c r="D19" s="48"/>
      <c r="E19" s="76" t="str">
        <f>UPPER(IF($D19="","",VLOOKUP($D19,'1D ELO (4)'!$A$7:$P$33,5)))</f>
        <v/>
      </c>
      <c r="F19" s="77" t="str">
        <f>UPPER(IF($D19="","",VLOOKUP($D19,'1D ELO (4)'!$A$7:$P$33,2)))</f>
        <v/>
      </c>
      <c r="G19" s="77" t="str">
        <f>IF($D19="","",VLOOKUP($D19,'1D ELO (4)'!$A$7:$P$33,3))</f>
        <v/>
      </c>
      <c r="H19" s="78"/>
      <c r="I19" s="77" t="str">
        <f>IF($D19="","",VLOOKUP($D19,'1D ELO (4)'!$A$7:$P$33,4))</f>
        <v/>
      </c>
      <c r="J19" s="79"/>
      <c r="K19" s="53"/>
      <c r="L19" s="54"/>
      <c r="M19" s="81"/>
      <c r="N19" s="90"/>
      <c r="O19" s="53"/>
      <c r="P19" s="54"/>
      <c r="Q19" s="53"/>
      <c r="R19" s="62"/>
      <c r="S19" s="56"/>
    </row>
    <row r="20" spans="1:19" s="5" customFormat="1" ht="9.6" customHeight="1">
      <c r="A20" s="58"/>
      <c r="B20" s="59"/>
      <c r="C20" s="59"/>
      <c r="D20" s="59"/>
      <c r="E20" s="76" t="str">
        <f>UPPER(IF($D19="","",VLOOKUP($D19,'1D ELO (4)'!$A$7:$P$33,11)))</f>
        <v/>
      </c>
      <c r="F20" s="77" t="str">
        <f>UPPER(IF($D19="","",VLOOKUP($D19,'1D ELO (4)'!$A$7:$P$33,8)))</f>
        <v/>
      </c>
      <c r="G20" s="77" t="str">
        <f>IF($D19="","",VLOOKUP($D19,'1D ELO (4)'!$A$7:$P$33,9))</f>
        <v/>
      </c>
      <c r="H20" s="78"/>
      <c r="I20" s="77" t="str">
        <f>IF($D19="","",VLOOKUP($D19,'1D ELO (4)'!$A$7:$P$33,10))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65"/>
      <c r="F22" s="66"/>
      <c r="G22" s="66"/>
      <c r="I22" s="66"/>
      <c r="J22" s="86"/>
      <c r="K22" s="53"/>
      <c r="L22" s="54"/>
      <c r="M22" s="87" t="s">
        <v>173</v>
      </c>
      <c r="N22" s="73"/>
      <c r="O22" s="74" t="str">
        <f>UPPER(IF(OR(N22="a",N22="as"),M14,IF(OR(N22="b",N22="bs"),M30,)))</f>
        <v/>
      </c>
      <c r="P22" s="75"/>
      <c r="Q22" s="53"/>
      <c r="R22" s="62"/>
      <c r="S22" s="56"/>
    </row>
    <row r="23" spans="1:19" s="5" customFormat="1" ht="9.6" customHeight="1">
      <c r="A23" s="46">
        <v>5</v>
      </c>
      <c r="B23" s="47" t="str">
        <f>IF($D23="","",VLOOKUP($D23,'1D ELO (4)'!$A$7:$P$23,14))</f>
        <v/>
      </c>
      <c r="C23" s="47" t="str">
        <f>IF($D23="","",VLOOKUP($D23,'1D ELO (4)'!$A$7:$P$33,15))</f>
        <v/>
      </c>
      <c r="D23" s="48"/>
      <c r="E23" s="49" t="str">
        <f>UPPER(IF($D23="","",VLOOKUP($D23,'1D ELO (4)'!$A$7:$P$33,5)))</f>
        <v/>
      </c>
      <c r="F23" s="50" t="str">
        <f>UPPER(IF($D23="","",VLOOKUP($D23,'1D ELO (4)'!$A$7:$P$33,2)))</f>
        <v/>
      </c>
      <c r="G23" s="50" t="str">
        <f>IF($D23="","",VLOOKUP($D23,'1D ELO (4)'!$A$7:$P$33,3))</f>
        <v/>
      </c>
      <c r="H23" s="51"/>
      <c r="I23" s="50" t="str">
        <f>IF($D23="","",VLOOKUP($D23,'1D ELO (4)'!$A$7:$P$33,4))</f>
        <v/>
      </c>
      <c r="J23" s="52"/>
      <c r="K23" s="53"/>
      <c r="L23" s="54"/>
      <c r="M23" s="53"/>
      <c r="N23" s="80"/>
      <c r="O23" s="53"/>
      <c r="P23" s="80"/>
      <c r="Q23" s="53"/>
      <c r="R23" s="62"/>
      <c r="S23" s="56"/>
    </row>
    <row r="24" spans="1:19" s="5" customFormat="1" ht="9.6" customHeight="1">
      <c r="A24" s="58"/>
      <c r="B24" s="59"/>
      <c r="C24" s="59"/>
      <c r="D24" s="59"/>
      <c r="E24" s="92" t="str">
        <f>UPPER(IF($D23="","",VLOOKUP($D23,'1D ELO (4)'!$A$7:$P$33,11)))</f>
        <v/>
      </c>
      <c r="F24" s="93" t="str">
        <f>UPPER(IF($D23="","",VLOOKUP($D23,'1D ELO (4)'!$A$7:$P$33,8)))</f>
        <v/>
      </c>
      <c r="G24" s="93" t="str">
        <f>IF($D23="","",VLOOKUP($D23,'1D ELO (4)'!$A$7:$P$33,9))</f>
        <v/>
      </c>
      <c r="H24" s="94"/>
      <c r="I24" s="93" t="str">
        <f>IF($D23="","",VLOOKUP($D23,'1D ELO (4)'!$A$7:$P$33,10))</f>
        <v/>
      </c>
      <c r="J24" s="60"/>
      <c r="K24" s="61" t="str">
        <f>IF(J24="a",F23,IF(J24="b",F25,""))</f>
        <v/>
      </c>
      <c r="L24" s="54"/>
      <c r="M24" s="53"/>
      <c r="N24" s="80"/>
      <c r="O24" s="53"/>
      <c r="P24" s="80"/>
      <c r="Q24" s="53"/>
      <c r="R24" s="62"/>
      <c r="S24" s="56"/>
    </row>
    <row r="25" spans="1:19" s="5" customFormat="1" ht="9.6" customHeight="1">
      <c r="A25" s="58"/>
      <c r="B25" s="64"/>
      <c r="C25" s="64"/>
      <c r="D25" s="64"/>
      <c r="E25" s="65"/>
      <c r="F25" s="66"/>
      <c r="G25" s="66"/>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(4)'!$A$7:$P$23,14))</f>
        <v/>
      </c>
      <c r="C27" s="47" t="str">
        <f>IF($D27="","",VLOOKUP($D27,'1D ELO (4)'!$A$7:$P$33,15))</f>
        <v/>
      </c>
      <c r="D27" s="48"/>
      <c r="E27" s="76" t="str">
        <f>UPPER(IF($D27="","",VLOOKUP($D27,'1D ELO (4)'!$A$7:$P$33,5)))</f>
        <v/>
      </c>
      <c r="F27" s="77" t="str">
        <f>UPPER(IF($D27="","",VLOOKUP($D27,'1D ELO (4)'!$A$7:$P$33,2)))</f>
        <v/>
      </c>
      <c r="G27" s="77" t="str">
        <f>IF($D27="","",VLOOKUP($D27,'1D ELO (4)'!$A$7:$P$33,3))</f>
        <v/>
      </c>
      <c r="H27" s="78"/>
      <c r="I27" s="77" t="str">
        <f>IF($D27="","",VLOOKUP($D27,'1D ELO (4)'!$A$7:$P$33,4))</f>
        <v/>
      </c>
      <c r="J27" s="79"/>
      <c r="K27" s="53"/>
      <c r="L27" s="80"/>
      <c r="M27" s="81"/>
      <c r="N27" s="90"/>
      <c r="O27" s="53"/>
      <c r="P27" s="80"/>
      <c r="Q27" s="53"/>
      <c r="R27" s="62"/>
      <c r="S27" s="56"/>
    </row>
    <row r="28" spans="1:19" s="5" customFormat="1" ht="9.6" customHeight="1">
      <c r="A28" s="58"/>
      <c r="B28" s="59"/>
      <c r="C28" s="59"/>
      <c r="D28" s="59"/>
      <c r="E28" s="76" t="str">
        <f>UPPER(IF($D27="","",VLOOKUP($D27,'1D ELO (4)'!$A$7:$P$33,11)))</f>
        <v/>
      </c>
      <c r="F28" s="77" t="str">
        <f>UPPER(IF($D27="","",VLOOKUP($D27,'1D ELO (4)'!$A$7:$P$33,8)))</f>
        <v/>
      </c>
      <c r="G28" s="77" t="str">
        <f>IF($D27="","",VLOOKUP($D27,'1D ELO (4)'!$A$7:$P$33,9))</f>
        <v/>
      </c>
      <c r="H28" s="78"/>
      <c r="I28" s="77" t="str">
        <f>IF($D27="","",VLOOKUP($D27,'1D ELO (4)'!$A$7:$P$33,10))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(4)'!$A$7:$P$23,14))</f>
        <v/>
      </c>
      <c r="C31" s="47" t="str">
        <f>IF($D31="","",VLOOKUP($D31,'1D ELO (4)'!$A$7:$P$33,15))</f>
        <v/>
      </c>
      <c r="D31" s="48"/>
      <c r="E31" s="76" t="str">
        <f>UPPER(IF($D31="","",VLOOKUP($D31,'1D ELO (4)'!$A$7:$P$33,5)))</f>
        <v/>
      </c>
      <c r="F31" s="77" t="str">
        <f>UPPER(IF($D31="","",VLOOKUP($D31,'1D ELO (4)'!$A$7:$P$33,2)))</f>
        <v/>
      </c>
      <c r="G31" s="77" t="str">
        <f>IF($D31="","",VLOOKUP($D31,'1D ELO (4)'!$A$7:$P$33,3))</f>
        <v/>
      </c>
      <c r="H31" s="78"/>
      <c r="I31" s="77" t="str">
        <f>IF($D31="","",VLOOKUP($D31,'1D ELO (4)'!$A$7:$P$33,4))</f>
        <v/>
      </c>
      <c r="J31" s="52"/>
      <c r="K31" s="53"/>
      <c r="L31" s="80"/>
      <c r="M31" s="53"/>
      <c r="N31" s="54"/>
      <c r="O31" s="81"/>
      <c r="P31" s="80"/>
      <c r="Q31" s="53"/>
      <c r="R31" s="62"/>
      <c r="S31" s="56"/>
    </row>
    <row r="32" spans="1:19" s="5" customFormat="1" ht="9.6" customHeight="1">
      <c r="A32" s="58"/>
      <c r="B32" s="59"/>
      <c r="C32" s="59"/>
      <c r="D32" s="59"/>
      <c r="E32" s="76" t="str">
        <f>UPPER(IF($D31="","",VLOOKUP($D31,'1D ELO (4)'!$A$7:$P$33,11)))</f>
        <v/>
      </c>
      <c r="F32" s="77" t="str">
        <f>UPPER(IF($D31="","",VLOOKUP($D31,'1D ELO (4)'!$A$7:$P$33,8)))</f>
        <v/>
      </c>
      <c r="G32" s="77" t="str">
        <f>IF($D31="","",VLOOKUP($D31,'1D ELO (4)'!$A$7:$P$33,9))</f>
        <v/>
      </c>
      <c r="H32" s="78"/>
      <c r="I32" s="77" t="str">
        <f>IF($D31="","",VLOOKUP($D31,'1D ELO (4)'!$A$7:$P$33,10))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58">
        <v>8</v>
      </c>
      <c r="B35" s="47" t="str">
        <f>IF($D35="","",VLOOKUP($D35,'1D ELO (4)'!$A$7:$P$23,14))</f>
        <v/>
      </c>
      <c r="C35" s="47" t="str">
        <f>IF($D35="","",VLOOKUP($D35,'1D ELO (4)'!$A$7:$P$33,15))</f>
        <v/>
      </c>
      <c r="D35" s="48"/>
      <c r="E35" s="76" t="str">
        <f>UPPER(IF($D35="","",VLOOKUP($D35,'1D ELO (4)'!$A$7:$P$33,5)))</f>
        <v/>
      </c>
      <c r="F35" s="77" t="str">
        <f>UPPER(IF($D35="","",VLOOKUP($D35,'1D ELO (4)'!$A$7:$P$33,2)))</f>
        <v/>
      </c>
      <c r="G35" s="77" t="str">
        <f>IF($D35="","",VLOOKUP($D35,'1D ELO (4)'!$A$7:$P$33,3))</f>
        <v/>
      </c>
      <c r="H35" s="78"/>
      <c r="I35" s="77" t="str">
        <f>IF($D35="","",VLOOKUP($D35,'1D ELO (4)'!$A$7:$P$33,4))</f>
        <v/>
      </c>
      <c r="J35" s="79"/>
      <c r="K35" s="53"/>
      <c r="L35" s="54"/>
      <c r="M35" s="81"/>
      <c r="N35" s="69"/>
      <c r="O35" s="53"/>
      <c r="P35" s="80"/>
      <c r="Q35" s="53"/>
      <c r="R35" s="62"/>
      <c r="S35" s="56"/>
    </row>
    <row r="36" spans="1:19" s="5" customFormat="1" ht="9.6" customHeight="1">
      <c r="A36" s="58"/>
      <c r="B36" s="59"/>
      <c r="C36" s="59"/>
      <c r="D36" s="59"/>
      <c r="E36" s="76" t="str">
        <f>UPPER(IF($D35="","",VLOOKUP($D35,'1D ELO (4)'!$A$7:$P$33,11)))</f>
        <v/>
      </c>
      <c r="F36" s="77" t="str">
        <f>UPPER(IF($D35="","",VLOOKUP($D35,'1D ELO (4)'!$A$7:$P$33,8)))</f>
        <v/>
      </c>
      <c r="G36" s="77" t="str">
        <f>IF($D35="","",VLOOKUP($D35,'1D ELO (4)'!$A$7:$P$33,9))</f>
        <v/>
      </c>
      <c r="H36" s="78"/>
      <c r="I36" s="77" t="str">
        <f>IF($D35="","",VLOOKUP($D35,'1D ELO (4)'!$A$7:$P$33,10))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88">
        <v>9</v>
      </c>
      <c r="B39" s="47" t="str">
        <f>IF($D39="","",VLOOKUP($D39,'1D ELO (4)'!$A$7:$P$23,14))</f>
        <v/>
      </c>
      <c r="C39" s="47" t="str">
        <f>IF($D39="","",VLOOKUP($D39,'1D ELO (4)'!$A$7:$P$33,15))</f>
        <v/>
      </c>
      <c r="D39" s="48"/>
      <c r="E39" s="76" t="str">
        <f>UPPER(IF($D39="","",VLOOKUP($D39,'1D ELO (4)'!$A$7:$P$33,5)))</f>
        <v/>
      </c>
      <c r="F39" s="77" t="str">
        <f>UPPER(IF($D39="","",VLOOKUP($D39,'1D ELO (4)'!$A$7:$P$33,2)))</f>
        <v/>
      </c>
      <c r="G39" s="77" t="str">
        <f>IF($D39="","",VLOOKUP($D39,'1D ELO (4)'!$A$7:$P$33,3))</f>
        <v/>
      </c>
      <c r="H39" s="78"/>
      <c r="I39" s="77" t="str">
        <f>IF($D39="","",VLOOKUP($D39,'1D ELO (4)'!$A$7:$P$33,4))</f>
        <v/>
      </c>
      <c r="J39" s="52"/>
      <c r="K39" s="53"/>
      <c r="L39" s="54"/>
      <c r="M39" s="53"/>
      <c r="N39" s="54"/>
      <c r="O39" s="53"/>
      <c r="P39" s="80"/>
      <c r="Q39" s="81"/>
      <c r="R39" s="62"/>
      <c r="S39" s="56"/>
    </row>
    <row r="40" spans="1:19" s="5" customFormat="1" ht="9.6" customHeight="1">
      <c r="A40" s="58"/>
      <c r="B40" s="59"/>
      <c r="C40" s="59"/>
      <c r="D40" s="59"/>
      <c r="E40" s="76" t="str">
        <f>UPPER(IF($D39="","",VLOOKUP($D39,'1D ELO (4)'!$A$7:$P$33,11)))</f>
        <v/>
      </c>
      <c r="F40" s="77" t="str">
        <f>UPPER(IF($D39="","",VLOOKUP($D39,'1D ELO (4)'!$A$7:$P$33,8)))</f>
        <v/>
      </c>
      <c r="G40" s="77" t="str">
        <f>IF($D39="","",VLOOKUP($D39,'1D ELO (4)'!$A$7:$P$33,9))</f>
        <v/>
      </c>
      <c r="H40" s="78"/>
      <c r="I40" s="77" t="str">
        <f>IF($D39="","",VLOOKUP($D39,'1D ELO (4)'!$A$7:$P$33,10))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(4)'!$A$7:$P$23,14))</f>
        <v/>
      </c>
      <c r="C43" s="47" t="str">
        <f>IF($D43="","",VLOOKUP($D43,'1D ELO (4)'!$A$7:$P$33,15))</f>
        <v/>
      </c>
      <c r="D43" s="48"/>
      <c r="E43" s="76" t="str">
        <f>UPPER(IF($D43="","",VLOOKUP($D43,'1D ELO (4)'!$A$7:$P$33,5)))</f>
        <v/>
      </c>
      <c r="F43" s="77" t="str">
        <f>UPPER(IF($D43="","",VLOOKUP($D43,'1D ELO (4)'!$A$7:$P$33,2)))</f>
        <v/>
      </c>
      <c r="G43" s="77" t="str">
        <f>IF($D43="","",VLOOKUP($D43,'1D ELO (4)'!$A$7:$P$33,3))</f>
        <v/>
      </c>
      <c r="H43" s="78"/>
      <c r="I43" s="77" t="str">
        <f>IF($D43="","",VLOOKUP($D43,'1D ELO (4)'!$A$7:$P$33,4))</f>
        <v/>
      </c>
      <c r="J43" s="79"/>
      <c r="K43" s="53"/>
      <c r="L43" s="80"/>
      <c r="M43" s="81"/>
      <c r="N43" s="69"/>
      <c r="O43" s="53"/>
      <c r="P43" s="80"/>
      <c r="Q43" s="53"/>
      <c r="R43" s="62"/>
      <c r="S43" s="56"/>
    </row>
    <row r="44" spans="1:19" s="5" customFormat="1" ht="9.6" customHeight="1">
      <c r="A44" s="58"/>
      <c r="B44" s="59"/>
      <c r="C44" s="59"/>
      <c r="D44" s="59"/>
      <c r="E44" s="76" t="str">
        <f>UPPER(IF($D43="","",VLOOKUP($D43,'1D ELO (4)'!$A$7:$P$33,11)))</f>
        <v/>
      </c>
      <c r="F44" s="77" t="str">
        <f>UPPER(IF($D43="","",VLOOKUP($D43,'1D ELO (4)'!$A$7:$P$33,8)))</f>
        <v/>
      </c>
      <c r="G44" s="77" t="str">
        <f>IF($D43="","",VLOOKUP($D43,'1D ELO (4)'!$A$7:$P$33,9))</f>
        <v/>
      </c>
      <c r="H44" s="78"/>
      <c r="I44" s="77" t="str">
        <f>IF($D43="","",VLOOKUP($D43,'1D ELO (4)'!$A$7:$P$33,10))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(4)'!$A$7:$P$23,14))</f>
        <v/>
      </c>
      <c r="C47" s="47" t="str">
        <f>IF($D47="","",VLOOKUP($D47,'1D ELO (4)'!$A$7:$P$33,15))</f>
        <v/>
      </c>
      <c r="D47" s="48"/>
      <c r="E47" s="76" t="str">
        <f>UPPER(IF($D47="","",VLOOKUP($D47,'1D ELO (4)'!$A$7:$P$33,5)))</f>
        <v/>
      </c>
      <c r="F47" s="77" t="str">
        <f>UPPER(IF($D47="","",VLOOKUP($D47,'1D ELO (4)'!$A$7:$P$33,2)))</f>
        <v/>
      </c>
      <c r="G47" s="77" t="str">
        <f>IF($D47="","",VLOOKUP($D47,'1D ELO (4)'!$A$7:$P$33,3))</f>
        <v/>
      </c>
      <c r="H47" s="78"/>
      <c r="I47" s="77" t="str">
        <f>IF($D47="","",VLOOKUP($D47,'1D ELO (4)'!$A$7:$P$33,4))</f>
        <v/>
      </c>
      <c r="J47" s="52"/>
      <c r="K47" s="53"/>
      <c r="L47" s="80"/>
      <c r="M47" s="53"/>
      <c r="N47" s="80"/>
      <c r="O47" s="81"/>
      <c r="P47" s="80"/>
      <c r="Q47" s="53"/>
      <c r="R47" s="62"/>
      <c r="S47" s="56"/>
    </row>
    <row r="48" spans="1:19" s="5" customFormat="1" ht="9.6" customHeight="1">
      <c r="A48" s="58"/>
      <c r="B48" s="59"/>
      <c r="C48" s="59"/>
      <c r="D48" s="59"/>
      <c r="E48" s="76" t="str">
        <f>UPPER(IF($D47="","",VLOOKUP($D47,'1D ELO (4)'!$A$7:$P$33,11)))</f>
        <v/>
      </c>
      <c r="F48" s="77" t="str">
        <f>UPPER(IF($D47="","",VLOOKUP($D47,'1D ELO (4)'!$A$7:$P$33,8)))</f>
        <v/>
      </c>
      <c r="G48" s="77" t="str">
        <f>IF($D47="","",VLOOKUP($D47,'1D ELO (4)'!$A$7:$P$33,9))</f>
        <v/>
      </c>
      <c r="H48" s="78"/>
      <c r="I48" s="77" t="str">
        <f>IF($D47="","",VLOOKUP($D47,'1D ELO (4)'!$A$7:$P$33,10))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65"/>
      <c r="F50" s="66"/>
      <c r="G50" s="66"/>
      <c r="I50" s="87" t="s">
        <v>173</v>
      </c>
      <c r="J50" s="73"/>
      <c r="K50" s="74" t="str">
        <f>UPPER(IF(OR(J50="a",J50="as"),F48,IF(OR(J50="b",J50="bs"),F52,)))</f>
        <v/>
      </c>
      <c r="L50" s="60"/>
      <c r="M50" s="53"/>
      <c r="N50" s="80"/>
      <c r="O50" s="53"/>
      <c r="P50" s="80"/>
      <c r="Q50" s="53"/>
      <c r="R50" s="62"/>
      <c r="S50" s="56"/>
    </row>
    <row r="51" spans="1:19" s="5" customFormat="1" ht="9.6" customHeight="1">
      <c r="A51" s="107">
        <v>12</v>
      </c>
      <c r="B51" s="47" t="str">
        <f>IF($D51="","",VLOOKUP($D51,'1D ELO (4)'!$A$7:$P$23,14))</f>
        <v/>
      </c>
      <c r="C51" s="47" t="str">
        <f>IF($D51="","",VLOOKUP($D51,'1D ELO (4)'!$A$7:$P$33,15))</f>
        <v/>
      </c>
      <c r="D51" s="48"/>
      <c r="E51" s="49" t="str">
        <f>UPPER(IF($D51="","",VLOOKUP($D51,'1D ELO (4)'!$A$7:$P$33,5)))</f>
        <v/>
      </c>
      <c r="F51" s="50" t="str">
        <f>UPPER(IF($D51="","",VLOOKUP($D51,'1D ELO (4)'!$A$7:$P$33,2)))</f>
        <v/>
      </c>
      <c r="G51" s="50" t="str">
        <f>IF($D51="","",VLOOKUP($D51,'1D ELO (4)'!$A$7:$P$33,3))</f>
        <v/>
      </c>
      <c r="H51" s="51"/>
      <c r="I51" s="50" t="str">
        <f>IF($D51="","",VLOOKUP($D51,'1D ELO (4)'!$A$7:$P$33,4))</f>
        <v/>
      </c>
      <c r="J51" s="79"/>
      <c r="K51" s="53"/>
      <c r="L51" s="54"/>
      <c r="M51" s="81"/>
      <c r="N51" s="90"/>
      <c r="O51" s="53"/>
      <c r="P51" s="80"/>
      <c r="Q51" s="53"/>
      <c r="R51" s="62"/>
      <c r="S51" s="56"/>
    </row>
    <row r="52" spans="1:19" s="5" customFormat="1" ht="9.6" customHeight="1">
      <c r="A52" s="58"/>
      <c r="B52" s="59"/>
      <c r="C52" s="59"/>
      <c r="D52" s="59"/>
      <c r="E52" s="92" t="str">
        <f>UPPER(IF($D51="","",VLOOKUP($D51,'1D ELO (4)'!$A$7:$P$33,11)))</f>
        <v/>
      </c>
      <c r="F52" s="93" t="str">
        <f>UPPER(IF($D51="","",VLOOKUP($D51,'1D ELO (4)'!$A$7:$P$33,8)))</f>
        <v/>
      </c>
      <c r="G52" s="93" t="str">
        <f>IF($D51="","",VLOOKUP($D51,'1D ELO (4)'!$A$7:$P$33,9))</f>
        <v/>
      </c>
      <c r="H52" s="94"/>
      <c r="I52" s="93" t="str">
        <f>IF($D51="","",VLOOKUP($D51,'1D ELO (4)'!$A$7:$P$33,10))</f>
        <v/>
      </c>
      <c r="J52" s="60"/>
      <c r="K52" s="53"/>
      <c r="L52" s="54"/>
      <c r="M52" s="82"/>
      <c r="N52" s="91"/>
      <c r="O52" s="53"/>
      <c r="P52" s="80"/>
      <c r="Q52" s="53"/>
      <c r="R52" s="62"/>
      <c r="S52" s="56"/>
    </row>
    <row r="53" spans="1:19" s="5" customFormat="1" ht="9.6" customHeight="1">
      <c r="A53" s="58"/>
      <c r="B53" s="64"/>
      <c r="C53" s="64"/>
      <c r="D53" s="64"/>
      <c r="E53" s="65"/>
      <c r="F53" s="66"/>
      <c r="G53" s="66"/>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(4)'!$A$7:$P$23,14))</f>
        <v/>
      </c>
      <c r="C55" s="47" t="str">
        <f>IF($D55="","",VLOOKUP($D55,'1D ELO (4)'!$A$7:$P$33,15))</f>
        <v/>
      </c>
      <c r="D55" s="48"/>
      <c r="E55" s="76" t="str">
        <f>UPPER(IF($D55="","",VLOOKUP($D55,'1D ELO (4)'!$A$7:$P$33,5)))</f>
        <v/>
      </c>
      <c r="F55" s="77" t="str">
        <f>UPPER(IF($D55="","",VLOOKUP($D55,'1D ELO (4)'!$A$7:$P$33,2)))</f>
        <v/>
      </c>
      <c r="G55" s="77" t="str">
        <f>IF($D55="","",VLOOKUP($D55,'1D ELO (4)'!$A$7:$P$33,3))</f>
        <v/>
      </c>
      <c r="H55" s="78"/>
      <c r="I55" s="77" t="str">
        <f>IF($D55="","",VLOOKUP($D55,'1D ELO (4)'!$A$7:$P$33,4))</f>
        <v/>
      </c>
      <c r="J55" s="52"/>
      <c r="K55" s="53"/>
      <c r="L55" s="54"/>
      <c r="M55" s="53"/>
      <c r="N55" s="80"/>
      <c r="O55" s="53"/>
      <c r="P55" s="54"/>
      <c r="Q55" s="53"/>
      <c r="R55" s="62"/>
      <c r="S55" s="56"/>
    </row>
    <row r="56" spans="1:19" s="5" customFormat="1" ht="9.6" customHeight="1">
      <c r="A56" s="58"/>
      <c r="B56" s="59"/>
      <c r="C56" s="59"/>
      <c r="D56" s="59"/>
      <c r="E56" s="76" t="str">
        <f>UPPER(IF($D55="","",VLOOKUP($D55,'1D ELO (4)'!$A$7:$P$33,11)))</f>
        <v/>
      </c>
      <c r="F56" s="77" t="str">
        <f>UPPER(IF($D55="","",VLOOKUP($D55,'1D ELO (4)'!$A$7:$P$33,8)))</f>
        <v/>
      </c>
      <c r="G56" s="77" t="str">
        <f>IF($D55="","",VLOOKUP($D55,'1D ELO (4)'!$A$7:$P$33,9))</f>
        <v/>
      </c>
      <c r="H56" s="78"/>
      <c r="I56" s="77" t="str">
        <f>IF($D55="","",VLOOKUP($D55,'1D ELO (4)'!$A$7:$P$33,10))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(4)'!$A$7:$P$23,14))</f>
        <v/>
      </c>
      <c r="C59" s="47" t="str">
        <f>IF($D59="","",VLOOKUP($D59,'1D ELO (4)'!$A$7:$P$33,15))</f>
        <v/>
      </c>
      <c r="D59" s="48"/>
      <c r="E59" s="76" t="str">
        <f>UPPER(IF($D59="","",VLOOKUP($D59,'1D ELO (4)'!$A$7:$P$33,5)))</f>
        <v/>
      </c>
      <c r="F59" s="77" t="str">
        <f>UPPER(IF($D59="","",VLOOKUP($D59,'1D ELO (4)'!$A$7:$P$33,2)))</f>
        <v/>
      </c>
      <c r="G59" s="77" t="str">
        <f>IF($D59="","",VLOOKUP($D59,'1D ELO (4)'!$A$7:$P$33,3))</f>
        <v/>
      </c>
      <c r="H59" s="78"/>
      <c r="I59" s="77" t="str">
        <f>IF($D59="","",VLOOKUP($D59,'1D ELO (4)'!$A$7:$P$33,4))</f>
        <v/>
      </c>
      <c r="J59" s="79"/>
      <c r="K59" s="53"/>
      <c r="L59" s="80"/>
      <c r="M59" s="81"/>
      <c r="N59" s="90"/>
      <c r="O59" s="53"/>
      <c r="P59" s="54"/>
      <c r="Q59" s="53"/>
      <c r="R59" s="62"/>
      <c r="S59" s="56"/>
    </row>
    <row r="60" spans="1:19" s="5" customFormat="1" ht="9.6" customHeight="1">
      <c r="A60" s="58"/>
      <c r="B60" s="59"/>
      <c r="C60" s="59"/>
      <c r="D60" s="59"/>
      <c r="E60" s="76" t="str">
        <f>UPPER(IF($D59="","",VLOOKUP($D59,'1D ELO (4)'!$A$7:$P$33,11)))</f>
        <v/>
      </c>
      <c r="F60" s="77" t="str">
        <f>UPPER(IF($D59="","",VLOOKUP($D59,'1D ELO (4)'!$A$7:$P$33,8)))</f>
        <v/>
      </c>
      <c r="G60" s="77" t="str">
        <f>IF($D59="","",VLOOKUP($D59,'1D ELO (4)'!$A$7:$P$33,9))</f>
        <v/>
      </c>
      <c r="H60" s="78"/>
      <c r="I60" s="77" t="str">
        <f>IF($D59="","",VLOOKUP($D59,'1D ELO (4)'!$A$7:$P$33,10))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(4)'!$A$7:$P$23,14))</f>
        <v/>
      </c>
      <c r="C63" s="47" t="str">
        <f>IF($D63="","",VLOOKUP($D63,'1D ELO (4)'!$A$7:$P$33,15))</f>
        <v/>
      </c>
      <c r="D63" s="48"/>
      <c r="E63" s="76" t="str">
        <f>UPPER(IF($D63="","",VLOOKUP($D63,'1D ELO (4)'!$A$7:$P$33,5)))</f>
        <v/>
      </c>
      <c r="F63" s="77" t="str">
        <f>UPPER(IF($D63="","",VLOOKUP($D63,'1D ELO (4)'!$A$7:$P$33,2)))</f>
        <v/>
      </c>
      <c r="G63" s="77" t="str">
        <f>IF($D63="","",VLOOKUP($D63,'1D ELO (4)'!$A$7:$P$33,3))</f>
        <v/>
      </c>
      <c r="H63" s="78"/>
      <c r="I63" s="77" t="str">
        <f>IF($D63="","",VLOOKUP($D63,'1D ELO (4)'!$A$7:$P$33,4))</f>
        <v/>
      </c>
      <c r="J63" s="52"/>
      <c r="K63" s="53"/>
      <c r="L63" s="80"/>
      <c r="M63" s="53"/>
      <c r="N63" s="54"/>
      <c r="O63" s="81"/>
      <c r="P63" s="54"/>
      <c r="Q63" s="53"/>
      <c r="R63" s="62"/>
      <c r="S63" s="56"/>
    </row>
    <row r="64" spans="1:19" s="5" customFormat="1" ht="9.6" customHeight="1">
      <c r="A64" s="58"/>
      <c r="B64" s="59"/>
      <c r="C64" s="59"/>
      <c r="D64" s="59"/>
      <c r="E64" s="76" t="str">
        <f>UPPER(IF($D63="","",VLOOKUP($D63,'1D ELO (4)'!$A$7:$P$33,11)))</f>
        <v/>
      </c>
      <c r="F64" s="77" t="str">
        <f>UPPER(IF($D63="","",VLOOKUP($D63,'1D ELO (4)'!$A$7:$P$33,8)))</f>
        <v/>
      </c>
      <c r="G64" s="77" t="str">
        <f>IF($D63="","",VLOOKUP($D63,'1D ELO (4)'!$A$7:$P$33,9))</f>
        <v/>
      </c>
      <c r="H64" s="78"/>
      <c r="I64" s="77" t="str">
        <f>IF($D63="","",VLOOKUP($D63,'1D ELO (4)'!$A$7:$P$33,10))</f>
        <v/>
      </c>
      <c r="J64" s="60"/>
      <c r="K64" s="61" t="str">
        <f>IF(J64="a",F63,IF(J64="b",F65,""))</f>
        <v/>
      </c>
      <c r="L64" s="80"/>
      <c r="M64" s="53"/>
      <c r="N64" s="54"/>
      <c r="O64" s="53"/>
      <c r="P64" s="54"/>
      <c r="Q64" s="53"/>
      <c r="R64" s="62"/>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53"/>
      <c r="P65" s="54"/>
      <c r="Q65" s="53"/>
      <c r="R65" s="62"/>
      <c r="S65" s="56"/>
    </row>
    <row r="66" spans="1:19" s="5" customFormat="1" ht="9.6" customHeight="1">
      <c r="A66" s="58"/>
      <c r="B66" s="64"/>
      <c r="C66" s="64"/>
      <c r="D66" s="64"/>
      <c r="E66" s="65"/>
      <c r="F66" s="53"/>
      <c r="G66" s="53"/>
      <c r="I66" s="87" t="s">
        <v>173</v>
      </c>
      <c r="J66" s="73"/>
      <c r="K66" s="74" t="str">
        <f>UPPER(IF(OR(J66="a",J66="as"),F64,IF(OR(J66="b",J66="bs"),F68,)))</f>
        <v/>
      </c>
      <c r="L66" s="60"/>
      <c r="M66" s="53"/>
      <c r="N66" s="54"/>
      <c r="O66" s="53"/>
      <c r="P66" s="54"/>
      <c r="Q66" s="53"/>
      <c r="R66" s="62"/>
      <c r="S66" s="56"/>
    </row>
    <row r="67" spans="1:19" s="5" customFormat="1" ht="9.6" customHeight="1">
      <c r="A67" s="107">
        <v>16</v>
      </c>
      <c r="B67" s="47" t="str">
        <f>IF($D67="","",VLOOKUP($D67,'1D ELO (4)'!$A$7:$P$23,14))</f>
        <v/>
      </c>
      <c r="C67" s="47" t="str">
        <f>IF($D67="","",VLOOKUP($D67,'1D ELO (4)'!$A$7:$P$33,15))</f>
        <v/>
      </c>
      <c r="D67" s="48"/>
      <c r="E67" s="49" t="str">
        <f>UPPER(IF($D67="","",VLOOKUP($D67,'1D ELO (4)'!$A$7:$P$33,5)))</f>
        <v/>
      </c>
      <c r="F67" s="50" t="str">
        <f>UPPER(IF($D67="","",VLOOKUP($D67,'1D ELO (4)'!$A$7:$P$33,2)))</f>
        <v/>
      </c>
      <c r="G67" s="50" t="str">
        <f>IF($D67="","",VLOOKUP($D67,'1D ELO (4)'!$A$7:$P$33,3))</f>
        <v/>
      </c>
      <c r="H67" s="51"/>
      <c r="I67" s="50" t="str">
        <f>IF($D67="","",VLOOKUP($D67,'1D ELO (4)'!$A$7:$P$33,4))</f>
        <v/>
      </c>
      <c r="J67" s="79"/>
      <c r="K67" s="53"/>
      <c r="L67" s="54"/>
      <c r="M67" s="81"/>
      <c r="N67" s="69"/>
      <c r="O67" s="53"/>
      <c r="P67" s="54"/>
      <c r="Q67" s="53"/>
      <c r="R67" s="62"/>
      <c r="S67" s="56"/>
    </row>
    <row r="68" spans="1:19" s="5" customFormat="1" ht="9.6" customHeight="1">
      <c r="A68" s="58"/>
      <c r="B68" s="59"/>
      <c r="C68" s="59"/>
      <c r="D68" s="59"/>
      <c r="E68" s="92" t="str">
        <f>UPPER(IF($D67="","",VLOOKUP($D67,'1D ELO (4)'!$A$7:$P$33,11)))</f>
        <v/>
      </c>
      <c r="F68" s="93" t="str">
        <f>UPPER(IF($D67="","",VLOOKUP($D67,'1D ELO (4)'!$A$7:$P$33,8)))</f>
        <v/>
      </c>
      <c r="G68" s="93" t="str">
        <f>IF($D67="","",VLOOKUP($D67,'1D ELO (4)'!$A$7:$P$33,9))</f>
        <v/>
      </c>
      <c r="H68" s="94"/>
      <c r="I68" s="93" t="str">
        <f>IF($D67="","",VLOOKUP($D67,'1D ELO (4)'!$A$7:$P$33,10))</f>
        <v/>
      </c>
      <c r="J68" s="60"/>
      <c r="K68" s="53"/>
      <c r="L68" s="54"/>
      <c r="M68" s="82"/>
      <c r="N68" s="83"/>
      <c r="O68" s="53"/>
      <c r="P68" s="54"/>
      <c r="Q68" s="53"/>
      <c r="R68" s="62"/>
      <c r="S68" s="56"/>
    </row>
    <row r="69" spans="1:19" s="5" customFormat="1" ht="9.6" customHeight="1">
      <c r="A69" s="112"/>
      <c r="B69" s="113"/>
      <c r="C69" s="113"/>
      <c r="D69" s="114"/>
      <c r="E69" s="114"/>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4"/>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8"/>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39"/>
      <c r="F72" s="140">
        <f>IF(D72&gt;$R$79,,UPPER(VLOOKUP(D72,'1D ELO (4)'!$A$7:$L$23,2)))</f>
        <v>0</v>
      </c>
      <c r="G72" s="185"/>
      <c r="H72" s="185"/>
      <c r="I72" s="142"/>
      <c r="J72" s="143" t="s">
        <v>146</v>
      </c>
      <c r="K72" s="137"/>
      <c r="L72" s="144"/>
      <c r="M72" s="137"/>
      <c r="N72" s="145"/>
      <c r="O72" s="146" t="s">
        <v>354</v>
      </c>
      <c r="P72" s="147"/>
      <c r="Q72" s="147"/>
      <c r="R72" s="148"/>
    </row>
    <row r="73" spans="1:19" s="6" customFormat="1" ht="9" customHeight="1">
      <c r="A73" s="149" t="s">
        <v>148</v>
      </c>
      <c r="B73" s="150"/>
      <c r="C73" s="151"/>
      <c r="D73" s="139"/>
      <c r="E73" s="139"/>
      <c r="F73" s="140">
        <f>IF(D72&gt;$R$79,,UPPER(VLOOKUP(D72,'1D ELO (4)'!$A$7:$L$23,8)))</f>
        <v>0</v>
      </c>
      <c r="G73" s="185"/>
      <c r="H73" s="185"/>
      <c r="I73" s="142"/>
      <c r="J73" s="143"/>
      <c r="K73" s="137"/>
      <c r="L73" s="144"/>
      <c r="M73" s="137"/>
      <c r="N73" s="145"/>
      <c r="O73" s="150"/>
      <c r="P73" s="152"/>
      <c r="Q73" s="150"/>
      <c r="R73" s="153"/>
    </row>
    <row r="74" spans="1:19" s="6" customFormat="1" ht="9" customHeight="1">
      <c r="A74" s="154"/>
      <c r="B74" s="155"/>
      <c r="C74" s="156"/>
      <c r="D74" s="139">
        <v>2</v>
      </c>
      <c r="E74" s="139"/>
      <c r="F74" s="140">
        <f>IF(D74&gt;$R$79,,UPPER(VLOOKUP(D74,'1D ELO (4)'!$A$7:$L$23,2)))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(4)'!$A$7:$L$23,8)))</f>
        <v>0</v>
      </c>
      <c r="G75" s="185"/>
      <c r="H75" s="185"/>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(4)'!$A$7:$L$23,2)))</f>
        <v>0</v>
      </c>
      <c r="G76" s="185"/>
      <c r="H76" s="185"/>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(4)'!$A$7:$L$23,8)))</f>
        <v>0</v>
      </c>
      <c r="G77" s="185"/>
      <c r="H77" s="185"/>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(4)'!$A$7:$L$23,2)))</f>
        <v>0</v>
      </c>
      <c r="G78" s="185"/>
      <c r="H78" s="185"/>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(4)'!$A$7:$L$23,8)))</f>
        <v>0</v>
      </c>
      <c r="G79" s="186"/>
      <c r="H79" s="186"/>
      <c r="I79" s="172"/>
      <c r="J79" s="173"/>
      <c r="K79" s="150"/>
      <c r="L79" s="152"/>
      <c r="M79" s="150"/>
      <c r="N79" s="153"/>
      <c r="O79" s="150">
        <f>R4</f>
        <v>0</v>
      </c>
      <c r="P79" s="152"/>
      <c r="Q79" s="150"/>
      <c r="R79" s="190">
        <f>MIN(4,'1D ELO (4)'!$P$5)</f>
        <v>0</v>
      </c>
    </row>
    <row r="80" spans="1:19" ht="15.75" customHeight="1"/>
    <row r="81" ht="9" customHeight="1"/>
  </sheetData>
  <mergeCells count="1">
    <mergeCell ref="A4:C4"/>
  </mergeCells>
  <dataValidations count="1">
    <dataValidation type="list" allowBlank="1" showInputMessage="1" sqref="I10 K14 I18 M22 I26 K30 I34 O38 I42 K46 I50 M54 I58 K62 I66" xr:uid="{00000000-0002-0000-4E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08610"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40">
    <tabColor indexed="17"/>
  </sheetPr>
  <dimension ref="A1:U154"/>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7.33203125" style="5" customWidth="1"/>
    <col min="6" max="6" width="10.109375" customWidth="1"/>
    <col min="7" max="7" width="2.6640625" customWidth="1"/>
    <col min="8" max="8" width="6.1093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E1" s="11"/>
      <c r="I1" s="12"/>
      <c r="J1" s="13"/>
      <c r="K1" s="14" t="s">
        <v>346</v>
      </c>
      <c r="L1" s="14"/>
      <c r="M1" s="15"/>
      <c r="N1" s="13"/>
      <c r="O1" s="13"/>
      <c r="P1" s="13"/>
      <c r="R1" s="13"/>
    </row>
    <row r="2" spans="1:21">
      <c r="A2" s="16" t="s">
        <v>99</v>
      </c>
      <c r="B2" s="17"/>
      <c r="C2" s="17"/>
      <c r="D2" s="17"/>
      <c r="E2" s="18"/>
      <c r="F2" s="19">
        <f>Altalanos!$D$8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357</v>
      </c>
      <c r="D5" s="37" t="s">
        <v>358</v>
      </c>
      <c r="E5" s="37" t="s">
        <v>111</v>
      </c>
      <c r="F5" s="38" t="s">
        <v>167</v>
      </c>
      <c r="G5" s="38" t="s">
        <v>114</v>
      </c>
      <c r="H5" s="38"/>
      <c r="I5" s="38" t="s">
        <v>115</v>
      </c>
      <c r="J5" s="38"/>
      <c r="K5" s="37" t="s">
        <v>168</v>
      </c>
      <c r="L5" s="39"/>
      <c r="M5" s="37" t="s">
        <v>273</v>
      </c>
      <c r="N5" s="39"/>
      <c r="O5" s="37" t="s">
        <v>359</v>
      </c>
      <c r="P5" s="39"/>
      <c r="Q5" s="37" t="s">
        <v>360</v>
      </c>
      <c r="R5" s="40"/>
    </row>
    <row r="6" spans="1:21" s="4" customFormat="1" ht="11.2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(4)'!$A$7:$P$39,14))</f>
        <v/>
      </c>
      <c r="C7" s="47" t="str">
        <f>IF($D7="","",VLOOKUP($D7,'1D ELO (4)'!$A$7:$P$39,15))</f>
        <v/>
      </c>
      <c r="D7" s="48"/>
      <c r="E7" s="49" t="str">
        <f>UPPER(IF($D7="","",VLOOKUP($D7,'1D ELO (4)'!$A$7:$P$33,5)))</f>
        <v/>
      </c>
      <c r="F7" s="50" t="str">
        <f>UPPER(IF($D7="","",VLOOKUP($D7,'1D ELO (4)'!$A$7:$P$33,2)))</f>
        <v/>
      </c>
      <c r="G7" s="50" t="str">
        <f>IF($D7="","",VLOOKUP($D7,'1D ELO (4)'!$A$7:$P$33,3))</f>
        <v/>
      </c>
      <c r="H7" s="51"/>
      <c r="I7" s="50" t="str">
        <f>IF($D7="","",VLOOKUP($D7,'1D ELO (4)'!$A$7:$P$33,4))</f>
        <v/>
      </c>
      <c r="J7" s="52"/>
      <c r="K7" s="53"/>
      <c r="L7" s="54"/>
      <c r="M7" s="53"/>
      <c r="N7" s="54"/>
      <c r="O7" s="53"/>
      <c r="P7" s="54"/>
      <c r="Q7" s="53"/>
      <c r="R7" s="55" t="s">
        <v>361</v>
      </c>
      <c r="S7" s="56"/>
      <c r="U7" s="57" t="e">
        <f>#REF!</f>
        <v>#REF!</v>
      </c>
    </row>
    <row r="8" spans="1:21" s="5" customFormat="1" ht="9.6" customHeight="1">
      <c r="A8" s="58"/>
      <c r="B8" s="59"/>
      <c r="C8" s="59"/>
      <c r="D8" s="59"/>
      <c r="E8" s="49" t="str">
        <f>UPPER(IF($D7="","",VLOOKUP($D7,'1D ELO (4)'!$A$7:$P$33,11)))</f>
        <v/>
      </c>
      <c r="F8" s="50" t="str">
        <f>UPPER(IF($D7="","",VLOOKUP($D7,'1D ELO (4)'!$A$7:$P$33,8)))</f>
        <v/>
      </c>
      <c r="G8" s="50" t="str">
        <f>IF($D7="","",VLOOKUP($D7,'1D ELO (4)'!$A$7:$P$33,9))</f>
        <v/>
      </c>
      <c r="H8" s="51"/>
      <c r="I8" s="50" t="str">
        <f>IF($D7="","",VLOOKUP($D7,'1D ELO (4)'!$A$7:$P$33,10))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(4)'!$A$7:$P$39,14))</f>
        <v/>
      </c>
      <c r="C11" s="47" t="str">
        <f>IF($D11="","",VLOOKUP($D11,'1D ELO (4)'!$A$7:$P$39,15))</f>
        <v/>
      </c>
      <c r="D11" s="48"/>
      <c r="E11" s="76" t="str">
        <f>UPPER(IF($D11="","",VLOOKUP($D11,'1D ELO (4)'!$A$7:$P$39,5)))</f>
        <v/>
      </c>
      <c r="F11" s="77" t="str">
        <f>UPPER(IF($D11="","",VLOOKUP($D11,'1D ELO (4)'!$A$7:$P$39,2)))</f>
        <v/>
      </c>
      <c r="G11" s="77" t="str">
        <f>IF($D11="","",VLOOKUP($D11,'1D ELO (4)'!$A$7:$P$39,3))</f>
        <v/>
      </c>
      <c r="H11" s="78"/>
      <c r="I11" s="77" t="str">
        <f>IF($D11="","",VLOOKUP($D11,'1D ELO (4)'!$A$7:$P$39,4))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(4)'!$A$7:$P$33,11)))</f>
        <v/>
      </c>
      <c r="F12" s="77" t="str">
        <f>UPPER(IF($D11="","",VLOOKUP($D11,'1D ELO (4)'!$A$7:$P$33,8)))</f>
        <v/>
      </c>
      <c r="G12" s="77" t="str">
        <f>IF($D11="","",VLOOKUP($D11,'1D ELO (4)'!$A$7:$P$33,9))</f>
        <v/>
      </c>
      <c r="H12" s="78"/>
      <c r="I12" s="77" t="str">
        <f>IF($D11="","",VLOOKUP($D11,'1D ELO (4)'!$A$7:$P$33,10))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(4)'!$A$7:$P$39,14))</f>
        <v/>
      </c>
      <c r="C15" s="47" t="str">
        <f>IF($D15="","",VLOOKUP($D15,'1D ELO (4)'!$A$7:$P$39,15))</f>
        <v/>
      </c>
      <c r="D15" s="48"/>
      <c r="E15" s="76" t="str">
        <f>UPPER(IF($D15="","",VLOOKUP($D15,'1D ELO (4)'!$A$7:$P$39,5)))</f>
        <v/>
      </c>
      <c r="F15" s="77" t="str">
        <f>UPPER(IF($D15="","",VLOOKUP($D15,'1D ELO (4)'!$A$7:$P$39,2)))</f>
        <v/>
      </c>
      <c r="G15" s="77" t="str">
        <f>IF($D15="","",VLOOKUP($D15,'1D ELO (4)'!$A$7:$P$39,3))</f>
        <v/>
      </c>
      <c r="H15" s="78"/>
      <c r="I15" s="77" t="str">
        <f>IF($D15="","",VLOOKUP($D15,'1D ELO (4)'!$A$7:$P$39,4))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(4)'!$A$7:$P$33,11)))</f>
        <v/>
      </c>
      <c r="F16" s="77" t="str">
        <f>UPPER(IF($D15="","",VLOOKUP($D15,'1D ELO (4)'!$A$7:$P$33,8)))</f>
        <v/>
      </c>
      <c r="G16" s="77" t="str">
        <f>IF($D15="","",VLOOKUP($D15,'1D ELO (4)'!$A$7:$P$33,9))</f>
        <v/>
      </c>
      <c r="H16" s="78"/>
      <c r="I16" s="77" t="str">
        <f>IF($D15="","",VLOOKUP($D15,'1D ELO (4)'!$A$7:$P$33,10))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(4)'!$A$7:$P$39,14))</f>
        <v/>
      </c>
      <c r="C19" s="47" t="str">
        <f>IF($D19="","",VLOOKUP($D19,'1D ELO (4)'!$A$7:$P$39,15))</f>
        <v/>
      </c>
      <c r="D19" s="48"/>
      <c r="E19" s="76" t="str">
        <f>UPPER(IF($D19="","",VLOOKUP($D19,'1D ELO (4)'!$A$7:$P$39,5)))</f>
        <v/>
      </c>
      <c r="F19" s="77" t="str">
        <f>UPPER(IF($D19="","",VLOOKUP($D19,'1D ELO (4)'!$A$7:$P$39,2)))</f>
        <v/>
      </c>
      <c r="G19" s="77" t="str">
        <f>IF($D19="","",VLOOKUP($D19,'1D ELO (4)'!$A$7:$P$39,3))</f>
        <v/>
      </c>
      <c r="H19" s="78"/>
      <c r="I19" s="77" t="str">
        <f>IF($D19="","",VLOOKUP($D19,'1D ELO (4)'!$A$7:$P$39,4))</f>
        <v/>
      </c>
      <c r="J19" s="79"/>
      <c r="K19" s="53"/>
      <c r="L19" s="54"/>
      <c r="M19" s="81"/>
      <c r="N19" s="90"/>
      <c r="O19" s="53"/>
      <c r="P19" s="54"/>
      <c r="Q19" s="53"/>
      <c r="R19" s="62"/>
      <c r="S19" s="56"/>
    </row>
    <row r="20" spans="1:19" s="5" customFormat="1" ht="9.6" customHeight="1">
      <c r="A20" s="58"/>
      <c r="B20" s="59"/>
      <c r="C20" s="59"/>
      <c r="D20" s="59"/>
      <c r="E20" s="76" t="str">
        <f>UPPER(IF($D19="","",VLOOKUP($D19,'1D ELO (4)'!$A$7:$P$33,11)))</f>
        <v/>
      </c>
      <c r="F20" s="77" t="str">
        <f>UPPER(IF($D19="","",VLOOKUP($D19,'1D ELO (4)'!$A$7:$P$33,8)))</f>
        <v/>
      </c>
      <c r="G20" s="77" t="str">
        <f>IF($D19="","",VLOOKUP($D19,'1D ELO (4)'!$A$7:$P$33,9))</f>
        <v/>
      </c>
      <c r="H20" s="78"/>
      <c r="I20" s="77" t="str">
        <f>IF($D19="","",VLOOKUP($D19,'1D ELO (4)'!$A$7:$P$33,10))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70"/>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(4)'!$A$7:$P$39,14))</f>
        <v/>
      </c>
      <c r="C23" s="47" t="str">
        <f>IF($D23="","",VLOOKUP($D23,'1D ELO (4)'!$A$7:$P$39,15))</f>
        <v/>
      </c>
      <c r="D23" s="48"/>
      <c r="E23" s="76" t="str">
        <f>UPPER(IF($D23="","",VLOOKUP($D23,'1D ELO (4)'!$A$7:$P$39,5)))</f>
        <v/>
      </c>
      <c r="F23" s="77" t="str">
        <f>UPPER(IF($D23="","",VLOOKUP($D23,'1D ELO (4)'!$A$7:$P$39,2)))</f>
        <v/>
      </c>
      <c r="G23" s="77" t="str">
        <f>IF($D23="","",VLOOKUP($D23,'1D ELO (4)'!$A$7:$P$39,3))</f>
        <v/>
      </c>
      <c r="H23" s="78"/>
      <c r="I23" s="77" t="str">
        <f>IF($D23="","",VLOOKUP($D23,'1D ELO (4)'!$A$7:$P$39,4))</f>
        <v/>
      </c>
      <c r="J23" s="52"/>
      <c r="K23" s="53"/>
      <c r="L23" s="54"/>
      <c r="M23" s="53"/>
      <c r="N23" s="80"/>
      <c r="O23" s="53"/>
      <c r="P23" s="80"/>
      <c r="Q23" s="53"/>
      <c r="R23" s="62"/>
      <c r="S23" s="56"/>
    </row>
    <row r="24" spans="1:19" s="5" customFormat="1" ht="9.6" customHeight="1">
      <c r="A24" s="58"/>
      <c r="B24" s="59"/>
      <c r="C24" s="59"/>
      <c r="D24" s="59"/>
      <c r="E24" s="76" t="str">
        <f>UPPER(IF($D23="","",VLOOKUP($D23,'1D ELO (4)'!$A$7:$P$33,11)))</f>
        <v/>
      </c>
      <c r="F24" s="77" t="str">
        <f>UPPER(IF($D23="","",VLOOKUP($D23,'1D ELO (4)'!$A$7:$P$33,8)))</f>
        <v/>
      </c>
      <c r="G24" s="77" t="str">
        <f>IF($D23="","",VLOOKUP($D23,'1D ELO (4)'!$A$7:$P$33,9))</f>
        <v/>
      </c>
      <c r="H24" s="78"/>
      <c r="I24" s="77" t="str">
        <f>IF($D23="","",VLOOKUP($D23,'1D ELO (4)'!$A$7:$P$33,10))</f>
        <v/>
      </c>
      <c r="J24" s="60"/>
      <c r="K24" s="61" t="str">
        <f>IF(J24="a",F23,IF(J24="b",F25,""))</f>
        <v/>
      </c>
      <c r="L24" s="54"/>
      <c r="M24" s="53"/>
      <c r="N24" s="80"/>
      <c r="O24" s="53"/>
      <c r="P24" s="80"/>
      <c r="Q24" s="53"/>
      <c r="R24" s="62"/>
      <c r="S24" s="56"/>
    </row>
    <row r="25" spans="1:19" s="5" customFormat="1" ht="9.6" customHeight="1">
      <c r="A25" s="58"/>
      <c r="B25" s="64"/>
      <c r="C25" s="64"/>
      <c r="D25" s="64"/>
      <c r="E25" s="70"/>
      <c r="F25" s="66"/>
      <c r="G25" s="66"/>
      <c r="H25" s="71"/>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(4)'!$A$7:$P$39,14))</f>
        <v/>
      </c>
      <c r="C27" s="47" t="str">
        <f>IF($D27="","",VLOOKUP($D27,'1D ELO (4)'!$A$7:$P$39,15))</f>
        <v/>
      </c>
      <c r="D27" s="48"/>
      <c r="E27" s="76" t="str">
        <f>UPPER(IF($D27="","",VLOOKUP($D27,'1D ELO (4)'!$A$7:$P$39,5)))</f>
        <v/>
      </c>
      <c r="F27" s="77" t="str">
        <f>UPPER(IF($D27="","",VLOOKUP($D27,'1D ELO (4)'!$A$7:$P$39,2)))</f>
        <v/>
      </c>
      <c r="G27" s="77" t="str">
        <f>IF($D27="","",VLOOKUP($D27,'1D ELO (4)'!$A$7:$P$39,3))</f>
        <v/>
      </c>
      <c r="H27" s="78"/>
      <c r="I27" s="77" t="str">
        <f>IF($D27="","",VLOOKUP($D27,'1D ELO (4)'!$A$7:$P$39,4))</f>
        <v/>
      </c>
      <c r="J27" s="79"/>
      <c r="K27" s="53"/>
      <c r="L27" s="80"/>
      <c r="M27" s="81"/>
      <c r="N27" s="90"/>
      <c r="O27" s="53"/>
      <c r="P27" s="80"/>
      <c r="Q27" s="53"/>
      <c r="R27" s="62"/>
      <c r="S27" s="56"/>
    </row>
    <row r="28" spans="1:19" s="5" customFormat="1" ht="9.6" customHeight="1">
      <c r="A28" s="58"/>
      <c r="B28" s="59"/>
      <c r="C28" s="59"/>
      <c r="D28" s="59"/>
      <c r="E28" s="76" t="str">
        <f>UPPER(IF($D27="","",VLOOKUP($D27,'1D ELO (4)'!$A$7:$P$33,11)))</f>
        <v/>
      </c>
      <c r="F28" s="77" t="str">
        <f>UPPER(IF($D27="","",VLOOKUP($D27,'1D ELO (4)'!$A$7:$P$33,8)))</f>
        <v/>
      </c>
      <c r="G28" s="77" t="str">
        <f>IF($D27="","",VLOOKUP($D27,'1D ELO (4)'!$A$7:$P$33,9))</f>
        <v/>
      </c>
      <c r="H28" s="78"/>
      <c r="I28" s="77" t="str">
        <f>IF($D27="","",VLOOKUP($D27,'1D ELO (4)'!$A$7:$P$33,10))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(4)'!$A$7:$P$39,14))</f>
        <v/>
      </c>
      <c r="C31" s="47" t="str">
        <f>IF($D31="","",VLOOKUP($D31,'1D ELO (4)'!$A$7:$P$39,15))</f>
        <v/>
      </c>
      <c r="D31" s="48"/>
      <c r="E31" s="76" t="str">
        <f>UPPER(IF($D31="","",VLOOKUP($D31,'1D ELO (4)'!$A$7:$P$39,5)))</f>
        <v/>
      </c>
      <c r="F31" s="77" t="str">
        <f>UPPER(IF($D31="","",VLOOKUP($D31,'1D ELO (4)'!$A$7:$P$39,2)))</f>
        <v/>
      </c>
      <c r="G31" s="77" t="str">
        <f>IF($D31="","",VLOOKUP($D31,'1D ELO (4)'!$A$7:$P$39,3))</f>
        <v/>
      </c>
      <c r="H31" s="78"/>
      <c r="I31" s="77" t="str">
        <f>IF($D31="","",VLOOKUP($D31,'1D ELO (4)'!$A$7:$P$39,4))</f>
        <v/>
      </c>
      <c r="J31" s="52"/>
      <c r="K31" s="53"/>
      <c r="L31" s="80"/>
      <c r="M31" s="53"/>
      <c r="N31" s="54"/>
      <c r="O31" s="81"/>
      <c r="P31" s="80"/>
      <c r="Q31" s="53"/>
      <c r="R31" s="62"/>
      <c r="S31" s="56"/>
    </row>
    <row r="32" spans="1:19" s="5" customFormat="1" ht="9.6" customHeight="1">
      <c r="A32" s="58"/>
      <c r="B32" s="59"/>
      <c r="C32" s="59"/>
      <c r="D32" s="59"/>
      <c r="E32" s="76" t="str">
        <f>UPPER(IF($D31="","",VLOOKUP($D31,'1D ELO (4)'!$A$7:$P$33,11)))</f>
        <v/>
      </c>
      <c r="F32" s="77" t="str">
        <f>UPPER(IF($D31="","",VLOOKUP($D31,'1D ELO (4)'!$A$7:$P$33,8)))</f>
        <v/>
      </c>
      <c r="G32" s="77" t="str">
        <f>IF($D31="","",VLOOKUP($D31,'1D ELO (4)'!$A$7:$P$33,9))</f>
        <v/>
      </c>
      <c r="H32" s="78"/>
      <c r="I32" s="77" t="str">
        <f>IF($D31="","",VLOOKUP($D31,'1D ELO (4)'!$A$7:$P$33,10))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46">
        <v>8</v>
      </c>
      <c r="B35" s="47" t="str">
        <f>IF($D35="","",VLOOKUP($D35,'1D ELO (4)'!$A$7:$P$39,14))</f>
        <v/>
      </c>
      <c r="C35" s="47" t="str">
        <f>IF($D35="","",VLOOKUP($D35,'1D ELO (4)'!$A$7:$P$39,15))</f>
        <v/>
      </c>
      <c r="D35" s="48"/>
      <c r="E35" s="92" t="str">
        <f>UPPER(IF($D35="","",VLOOKUP($D35,'1D ELO (4)'!$A$7:$P$39,5)))</f>
        <v/>
      </c>
      <c r="F35" s="93" t="str">
        <f>UPPER(IF($D35="","",VLOOKUP($D35,'1D ELO (4)'!$A$7:$P$39,2)))</f>
        <v/>
      </c>
      <c r="G35" s="93" t="str">
        <f>IF($D35="","",VLOOKUP($D35,'1D ELO (4)'!$A$7:$P$39,3))</f>
        <v/>
      </c>
      <c r="H35" s="94"/>
      <c r="I35" s="93" t="str">
        <f>IF($D35="","",VLOOKUP($D35,'1D ELO (4)'!$A$7:$P$39,4))</f>
        <v/>
      </c>
      <c r="J35" s="79"/>
      <c r="K35" s="53"/>
      <c r="L35" s="54"/>
      <c r="M35" s="81"/>
      <c r="N35" s="69"/>
      <c r="O35" s="53"/>
      <c r="P35" s="80"/>
      <c r="Q35" s="53"/>
      <c r="R35" s="62"/>
      <c r="S35" s="56"/>
    </row>
    <row r="36" spans="1:19" s="5" customFormat="1" ht="9.6" customHeight="1">
      <c r="A36" s="58"/>
      <c r="B36" s="59"/>
      <c r="C36" s="59"/>
      <c r="D36" s="59"/>
      <c r="E36" s="92" t="str">
        <f>UPPER(IF($D35="","",VLOOKUP($D35,'1D ELO (4)'!$A$7:$P$33,11)))</f>
        <v/>
      </c>
      <c r="F36" s="93" t="str">
        <f>UPPER(IF($D35="","",VLOOKUP($D35,'1D ELO (4)'!$A$7:$P$33,8)))</f>
        <v/>
      </c>
      <c r="G36" s="93" t="str">
        <f>IF($D35="","",VLOOKUP($D35,'1D ELO (4)'!$A$7:$P$33,9))</f>
        <v/>
      </c>
      <c r="H36" s="94"/>
      <c r="I36" s="93" t="str">
        <f>IF($D35="","",VLOOKUP($D35,'1D ELO (4)'!$A$7:$P$33,10))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46">
        <v>9</v>
      </c>
      <c r="B39" s="47" t="str">
        <f>IF($D39="","",VLOOKUP($D39,'1D ELO (4)'!$A$7:$P$39,14))</f>
        <v/>
      </c>
      <c r="C39" s="47" t="str">
        <f>IF($D39="","",VLOOKUP($D39,'1D ELO (4)'!$A$7:$P$39,15))</f>
        <v/>
      </c>
      <c r="D39" s="48"/>
      <c r="E39" s="49" t="str">
        <f>UPPER(IF($D39="","",VLOOKUP($D39,'1D ELO (4)'!$A$7:$P$39,5)))</f>
        <v/>
      </c>
      <c r="F39" s="93" t="str">
        <f>UPPER(IF($D39="","",VLOOKUP($D39,'1D ELO (4)'!$A$7:$P$39,2)))</f>
        <v/>
      </c>
      <c r="G39" s="93" t="str">
        <f>IF($D39="","",VLOOKUP($D39,'1D ELO (4)'!$A$7:$P$39,3))</f>
        <v/>
      </c>
      <c r="H39" s="94"/>
      <c r="I39" s="93" t="str">
        <f>IF($D39="","",VLOOKUP($D39,'1D ELO (4)'!$A$7:$P$39,4))</f>
        <v/>
      </c>
      <c r="J39" s="52"/>
      <c r="K39" s="53"/>
      <c r="L39" s="54"/>
      <c r="M39" s="53"/>
      <c r="N39" s="54"/>
      <c r="O39" s="53"/>
      <c r="P39" s="80"/>
      <c r="Q39" s="81"/>
      <c r="R39" s="62"/>
      <c r="S39" s="56"/>
    </row>
    <row r="40" spans="1:19" s="5" customFormat="1" ht="9.6" customHeight="1">
      <c r="A40" s="58"/>
      <c r="B40" s="59"/>
      <c r="C40" s="59"/>
      <c r="D40" s="59"/>
      <c r="E40" s="49" t="str">
        <f>UPPER(IF($D39="","",VLOOKUP($D39,'1D ELO (4)'!$A$7:$P$33,11)))</f>
        <v/>
      </c>
      <c r="F40" s="50" t="str">
        <f>UPPER(IF($D39="","",VLOOKUP($D39,'1D ELO (4)'!$A$7:$P$33,8)))</f>
        <v/>
      </c>
      <c r="G40" s="50" t="str">
        <f>IF($D39="","",VLOOKUP($D39,'1D ELO (4)'!$A$7:$P$33,9))</f>
        <v/>
      </c>
      <c r="H40" s="51"/>
      <c r="I40" s="50" t="str">
        <f>IF($D39="","",VLOOKUP($D39,'1D ELO (4)'!$A$7:$P$33,10))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(4)'!$A$7:$P$39,13))</f>
        <v/>
      </c>
      <c r="C43" s="47" t="str">
        <f>IF($D43="","",VLOOKUP($D43,'1D ELO (4)'!$A$7:$P$39,15))</f>
        <v/>
      </c>
      <c r="D43" s="48"/>
      <c r="E43" s="76" t="str">
        <f>UPPER(IF($D43="","",VLOOKUP($D43,'1D ELO (4)'!$A$7:$P$39,5)))</f>
        <v/>
      </c>
      <c r="F43" s="77" t="str">
        <f>UPPER(IF($D43="","",VLOOKUP($D43,'1D ELO (4)'!$A$7:$P$39,2)))</f>
        <v/>
      </c>
      <c r="G43" s="77" t="str">
        <f>IF($D43="","",VLOOKUP($D43,'1D ELO (4)'!$A$7:$P$39,3))</f>
        <v/>
      </c>
      <c r="H43" s="78"/>
      <c r="I43" s="77" t="str">
        <f>IF($D43="","",VLOOKUP($D43,'1D ELO (4)'!$A$7:$P$39,4))</f>
        <v/>
      </c>
      <c r="J43" s="79"/>
      <c r="K43" s="53"/>
      <c r="L43" s="80"/>
      <c r="M43" s="81"/>
      <c r="N43" s="69"/>
      <c r="O43" s="53"/>
      <c r="P43" s="80"/>
      <c r="Q43" s="53"/>
      <c r="R43" s="62"/>
      <c r="S43" s="56"/>
    </row>
    <row r="44" spans="1:19" s="5" customFormat="1" ht="9.6" customHeight="1">
      <c r="A44" s="58"/>
      <c r="B44" s="59"/>
      <c r="C44" s="59"/>
      <c r="D44" s="59"/>
      <c r="E44" s="76" t="str">
        <f>UPPER(IF($D43="","",VLOOKUP($D43,'1D ELO (4)'!$A$7:$P$33,11)))</f>
        <v/>
      </c>
      <c r="F44" s="77" t="str">
        <f>UPPER(IF($D43="","",VLOOKUP($D43,'1D ELO (4)'!$A$7:$P$33,8)))</f>
        <v/>
      </c>
      <c r="G44" s="77" t="str">
        <f>IF($D43="","",VLOOKUP($D43,'1D ELO (4)'!$A$7:$P$33,9))</f>
        <v/>
      </c>
      <c r="H44" s="78"/>
      <c r="I44" s="77" t="str">
        <f>IF($D43="","",VLOOKUP($D43,'1D ELO (4)'!$A$7:$P$33,10))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(4)'!$A$7:$P$39,14))</f>
        <v/>
      </c>
      <c r="C47" s="47" t="str">
        <f>IF($D47="","",VLOOKUP($D47,'1D ELO (4)'!$A$7:$P$39,15))</f>
        <v/>
      </c>
      <c r="D47" s="48"/>
      <c r="E47" s="76" t="str">
        <f>UPPER(IF($D47="","",VLOOKUP($D47,'1D ELO (4)'!$A$7:$P$39,5)))</f>
        <v/>
      </c>
      <c r="F47" s="77" t="str">
        <f>UPPER(IF($D47="","",VLOOKUP($D47,'1D ELO (4)'!$A$7:$P$39,2)))</f>
        <v/>
      </c>
      <c r="G47" s="77" t="str">
        <f>IF($D47="","",VLOOKUP($D47,'1D ELO (4)'!$A$7:$P$39,3))</f>
        <v/>
      </c>
      <c r="H47" s="78"/>
      <c r="I47" s="77" t="str">
        <f>IF($D47="","",VLOOKUP($D47,'1D ELO (4)'!$A$7:$P$39,4))</f>
        <v/>
      </c>
      <c r="J47" s="52"/>
      <c r="K47" s="53"/>
      <c r="L47" s="80"/>
      <c r="M47" s="53"/>
      <c r="N47" s="80"/>
      <c r="O47" s="81"/>
      <c r="P47" s="80"/>
      <c r="Q47" s="53"/>
      <c r="R47" s="62"/>
      <c r="S47" s="56"/>
    </row>
    <row r="48" spans="1:19" s="5" customFormat="1" ht="9.6" customHeight="1">
      <c r="A48" s="58"/>
      <c r="B48" s="59"/>
      <c r="C48" s="59"/>
      <c r="D48" s="59"/>
      <c r="E48" s="76" t="str">
        <f>UPPER(IF($D47="","",VLOOKUP($D47,'1D ELO (4)'!$A$7:$P$33,11)))</f>
        <v/>
      </c>
      <c r="F48" s="77" t="str">
        <f>UPPER(IF($D47="","",VLOOKUP($D47,'1D ELO (4)'!$A$7:$P$33,8)))</f>
        <v/>
      </c>
      <c r="G48" s="77" t="str">
        <f>IF($D47="","",VLOOKUP($D47,'1D ELO (4)'!$A$7:$P$33,9))</f>
        <v/>
      </c>
      <c r="H48" s="78"/>
      <c r="I48" s="77" t="str">
        <f>IF($D47="","",VLOOKUP($D47,'1D ELO (4)'!$A$7:$P$33,10))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70"/>
      <c r="F50" s="66"/>
      <c r="G50" s="66"/>
      <c r="H50" s="71"/>
      <c r="I50" s="72" t="s">
        <v>173</v>
      </c>
      <c r="J50" s="73"/>
      <c r="K50" s="74" t="str">
        <f>UPPER(IF(OR(J50="a",J50="as"),F48,IF(OR(J50="b",J50="bs"),F52,)))</f>
        <v/>
      </c>
      <c r="L50" s="60"/>
      <c r="M50" s="53"/>
      <c r="N50" s="80"/>
      <c r="O50" s="53"/>
      <c r="P50" s="80"/>
      <c r="Q50" s="53"/>
      <c r="R50" s="62"/>
      <c r="S50" s="56"/>
    </row>
    <row r="51" spans="1:19" s="5" customFormat="1" ht="9.6" customHeight="1">
      <c r="A51" s="58">
        <v>12</v>
      </c>
      <c r="B51" s="47" t="str">
        <f>IF($D51="","",VLOOKUP($D51,'1D ELO (4)'!$A$7:$P$39,14))</f>
        <v/>
      </c>
      <c r="C51" s="47" t="str">
        <f>IF($D51="","",VLOOKUP($D51,'1D ELO (4)'!$A$7:$P$39,15))</f>
        <v/>
      </c>
      <c r="D51" s="48"/>
      <c r="E51" s="76" t="str">
        <f>UPPER(IF($D51="","",VLOOKUP($D51,'1D ELO (4)'!$A$7:$P$39,5)))</f>
        <v/>
      </c>
      <c r="F51" s="77" t="str">
        <f>UPPER(IF($D51="","",VLOOKUP($D51,'1D ELO (4)'!$A$7:$P$39,2)))</f>
        <v/>
      </c>
      <c r="G51" s="77" t="str">
        <f>IF($D51="","",VLOOKUP($D51,'1D ELO (4)'!$A$7:$P$39,3))</f>
        <v/>
      </c>
      <c r="H51" s="78"/>
      <c r="I51" s="77" t="str">
        <f>IF($D51="","",VLOOKUP($D51,'1D ELO (4)'!$A$7:$P$39,4))</f>
        <v/>
      </c>
      <c r="J51" s="79"/>
      <c r="K51" s="53"/>
      <c r="L51" s="54"/>
      <c r="M51" s="81"/>
      <c r="N51" s="90"/>
      <c r="O51" s="53"/>
      <c r="P51" s="80"/>
      <c r="Q51" s="53"/>
      <c r="R51" s="62"/>
      <c r="S51" s="56"/>
    </row>
    <row r="52" spans="1:19" s="5" customFormat="1" ht="9.6" customHeight="1">
      <c r="A52" s="58"/>
      <c r="B52" s="59"/>
      <c r="C52" s="59"/>
      <c r="D52" s="59"/>
      <c r="E52" s="76" t="str">
        <f>UPPER(IF($D51="","",VLOOKUP($D51,'1D ELO (4)'!$A$7:$P$33,11)))</f>
        <v/>
      </c>
      <c r="F52" s="77" t="str">
        <f>UPPER(IF($D51="","",VLOOKUP($D51,'1D ELO (4)'!$A$7:$P$33,8)))</f>
        <v/>
      </c>
      <c r="G52" s="77" t="str">
        <f>IF($D51="","",VLOOKUP($D51,'1D ELO (4)'!$A$7:$P$33,9))</f>
        <v/>
      </c>
      <c r="H52" s="78"/>
      <c r="I52" s="77" t="str">
        <f>IF($D51="","",VLOOKUP($D51,'1D ELO (4)'!$A$7:$P$33,10))</f>
        <v/>
      </c>
      <c r="J52" s="60"/>
      <c r="K52" s="53"/>
      <c r="L52" s="54"/>
      <c r="M52" s="82"/>
      <c r="N52" s="91"/>
      <c r="O52" s="53"/>
      <c r="P52" s="80"/>
      <c r="Q52" s="53"/>
      <c r="R52" s="62"/>
      <c r="S52" s="56"/>
    </row>
    <row r="53" spans="1:19" s="5" customFormat="1" ht="9.6" customHeight="1">
      <c r="A53" s="58"/>
      <c r="B53" s="64"/>
      <c r="C53" s="64"/>
      <c r="D53" s="64"/>
      <c r="E53" s="70"/>
      <c r="F53" s="66"/>
      <c r="G53" s="66"/>
      <c r="H53" s="71"/>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(4)'!$A$7:$P$39,14))</f>
        <v/>
      </c>
      <c r="C55" s="47" t="str">
        <f>IF($D55="","",VLOOKUP($D55,'1D ELO (4)'!$A$7:$P$39,15))</f>
        <v/>
      </c>
      <c r="D55" s="48"/>
      <c r="E55" s="76" t="str">
        <f>UPPER(IF($D55="","",VLOOKUP($D55,'1D ELO (4)'!$A$7:$P$39,5)))</f>
        <v/>
      </c>
      <c r="F55" s="77" t="str">
        <f>UPPER(IF($D55="","",VLOOKUP($D55,'1D ELO (4)'!$A$7:$P$39,2)))</f>
        <v/>
      </c>
      <c r="G55" s="77" t="str">
        <f>IF($D55="","",VLOOKUP($D55,'1D ELO (4)'!$A$7:$P$39,3))</f>
        <v/>
      </c>
      <c r="H55" s="78"/>
      <c r="I55" s="77" t="str">
        <f>IF($D55="","",VLOOKUP($D55,'1D ELO (4)'!$A$7:$P$39,4))</f>
        <v/>
      </c>
      <c r="J55" s="52"/>
      <c r="K55" s="53"/>
      <c r="L55" s="54"/>
      <c r="M55" s="53"/>
      <c r="N55" s="80"/>
      <c r="O55" s="53"/>
      <c r="P55" s="54"/>
      <c r="Q55" s="53"/>
      <c r="R55" s="62"/>
      <c r="S55" s="56"/>
    </row>
    <row r="56" spans="1:19" s="5" customFormat="1" ht="9.6" customHeight="1">
      <c r="A56" s="58"/>
      <c r="B56" s="59"/>
      <c r="C56" s="59"/>
      <c r="D56" s="59"/>
      <c r="E56" s="76" t="str">
        <f>UPPER(IF($D55="","",VLOOKUP($D55,'1D ELO (4)'!$A$7:$P$33,11)))</f>
        <v/>
      </c>
      <c r="F56" s="77" t="str">
        <f>UPPER(IF($D55="","",VLOOKUP($D55,'1D ELO (4)'!$A$7:$P$33,8)))</f>
        <v/>
      </c>
      <c r="G56" s="77" t="str">
        <f>IF($D55="","",VLOOKUP($D55,'1D ELO (4)'!$A$7:$P$33,9))</f>
        <v/>
      </c>
      <c r="H56" s="78"/>
      <c r="I56" s="77" t="str">
        <f>IF($D55="","",VLOOKUP($D55,'1D ELO (4)'!$A$7:$P$33,10))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(4)'!$A$7:$P$39,14))</f>
        <v/>
      </c>
      <c r="C59" s="47" t="str">
        <f>IF($D59="","",VLOOKUP($D59,'1D ELO (4)'!$A$7:$P$39,15))</f>
        <v/>
      </c>
      <c r="D59" s="48"/>
      <c r="E59" s="76" t="str">
        <f>UPPER(IF($D59="","",VLOOKUP($D59,'1D ELO (4)'!$A$7:$P$39,5)))</f>
        <v/>
      </c>
      <c r="F59" s="77" t="str">
        <f>UPPER(IF($D59="","",VLOOKUP($D59,'1D ELO (4)'!$A$7:$P$39,2)))</f>
        <v/>
      </c>
      <c r="G59" s="77" t="str">
        <f>IF($D59="","",VLOOKUP($D59,'1D ELO (4)'!$A$7:$P$39,3))</f>
        <v/>
      </c>
      <c r="H59" s="78"/>
      <c r="I59" s="77" t="str">
        <f>IF($D59="","",VLOOKUP($D59,'1D ELO (4)'!$A$7:$P$39,4))</f>
        <v/>
      </c>
      <c r="J59" s="79"/>
      <c r="K59" s="53"/>
      <c r="L59" s="80"/>
      <c r="M59" s="81"/>
      <c r="N59" s="90"/>
      <c r="O59" s="53"/>
      <c r="P59" s="54"/>
      <c r="Q59" s="53"/>
      <c r="R59" s="62"/>
      <c r="S59" s="56"/>
    </row>
    <row r="60" spans="1:19" s="5" customFormat="1" ht="9.6" customHeight="1">
      <c r="A60" s="58"/>
      <c r="B60" s="59"/>
      <c r="C60" s="59"/>
      <c r="D60" s="59"/>
      <c r="E60" s="76" t="str">
        <f>UPPER(IF($D59="","",VLOOKUP($D59,'1D ELO (4)'!$A$7:$P$33,11)))</f>
        <v/>
      </c>
      <c r="F60" s="77" t="str">
        <f>UPPER(IF($D59="","",VLOOKUP($D59,'1D ELO (4)'!$A$7:$P$33,8)))</f>
        <v/>
      </c>
      <c r="G60" s="77" t="str">
        <f>IF($D59="","",VLOOKUP($D59,'1D ELO (4)'!$A$7:$P$33,9))</f>
        <v/>
      </c>
      <c r="H60" s="78"/>
      <c r="I60" s="77" t="str">
        <f>IF($D59="","",VLOOKUP($D59,'1D ELO (4)'!$A$7:$P$33,10))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(4)'!$A$7:$P$39,14))</f>
        <v/>
      </c>
      <c r="C63" s="47" t="str">
        <f>IF($D63="","",VLOOKUP($D63,'1D ELO (4)'!$A$7:$P$39,15))</f>
        <v/>
      </c>
      <c r="D63" s="48"/>
      <c r="E63" s="76" t="str">
        <f>UPPER(IF($D63="","",VLOOKUP($D63,'1D ELO (4)'!$A$7:$P$39,5)))</f>
        <v/>
      </c>
      <c r="F63" s="77" t="str">
        <f>UPPER(IF($D63="","",VLOOKUP($D63,'1D ELO (4)'!$A$7:$P$39,2)))</f>
        <v/>
      </c>
      <c r="G63" s="77" t="str">
        <f>IF($D63="","",VLOOKUP($D63,'1D ELO (4)'!$A$7:$P$39,3))</f>
        <v/>
      </c>
      <c r="H63" s="78"/>
      <c r="I63" s="77" t="str">
        <f>IF($D63="","",VLOOKUP($D63,'1D ELO (4)'!$A$7:$P$39,4))</f>
        <v/>
      </c>
      <c r="J63" s="52"/>
      <c r="K63" s="53"/>
      <c r="L63" s="80"/>
      <c r="M63" s="53"/>
      <c r="N63" s="54"/>
      <c r="O63" s="98" t="s">
        <v>169</v>
      </c>
      <c r="P63" s="99"/>
      <c r="Q63" s="98" t="s">
        <v>356</v>
      </c>
      <c r="R63" s="99"/>
      <c r="S63" s="56"/>
    </row>
    <row r="64" spans="1:19" s="5" customFormat="1" ht="9.6" customHeight="1">
      <c r="A64" s="58"/>
      <c r="B64" s="59"/>
      <c r="C64" s="59"/>
      <c r="D64" s="59"/>
      <c r="E64" s="76" t="str">
        <f>UPPER(IF($D63="","",VLOOKUP($D63,'1D ELO (4)'!$A$7:$P$33,11)))</f>
        <v/>
      </c>
      <c r="F64" s="77" t="str">
        <f>UPPER(IF($D63="","",VLOOKUP($D63,'1D ELO (4)'!$A$7:$P$33,8)))</f>
        <v/>
      </c>
      <c r="G64" s="77" t="str">
        <f>IF($D63="","",VLOOKUP($D63,'1D ELO (4)'!$A$7:$P$33,9))</f>
        <v/>
      </c>
      <c r="H64" s="78"/>
      <c r="I64" s="77" t="str">
        <f>IF($D63="","",VLOOKUP($D63,'1D ELO (4)'!$A$7:$P$33,10))</f>
        <v/>
      </c>
      <c r="J64" s="60"/>
      <c r="K64" s="61" t="str">
        <f>IF(J64="a",F63,IF(J64="b",F65,""))</f>
        <v/>
      </c>
      <c r="L64" s="80"/>
      <c r="M64" s="53"/>
      <c r="N64" s="54"/>
      <c r="O64" s="100" t="str">
        <f>UPPER(IF(OR(P38="a",P38="as"),O21,IF(OR(P38="b",P38="bs"),O53,)))</f>
        <v/>
      </c>
      <c r="P64" s="101"/>
      <c r="Q64" s="102"/>
      <c r="R64" s="99"/>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103" t="str">
        <f>UPPER(IF(OR(P38="a",P38="as"),O22,IF(OR(P38="b",P38="bs"),O54,)))</f>
        <v/>
      </c>
      <c r="P65" s="104"/>
      <c r="Q65" s="102"/>
      <c r="R65" s="99"/>
      <c r="S65" s="56"/>
    </row>
    <row r="66" spans="1:19" s="5" customFormat="1" ht="9.6" customHeight="1">
      <c r="A66" s="58"/>
      <c r="B66" s="64"/>
      <c r="C66" s="64"/>
      <c r="D66" s="64"/>
      <c r="E66" s="70"/>
      <c r="F66" s="66"/>
      <c r="G66" s="66"/>
      <c r="H66" s="71"/>
      <c r="I66" s="72" t="s">
        <v>173</v>
      </c>
      <c r="J66" s="73"/>
      <c r="K66" s="74" t="str">
        <f>UPPER(IF(OR(J66="a",J66="as"),F64,IF(OR(J66="b",J66="bs"),F68,)))</f>
        <v/>
      </c>
      <c r="L66" s="60"/>
      <c r="M66" s="53"/>
      <c r="N66" s="54"/>
      <c r="O66" s="99"/>
      <c r="P66" s="105"/>
      <c r="Q66" s="100" t="str">
        <f>UPPER(IF(OR(P67="a",P67="as"),O64,IF(OR(P67="b",P67="bs"),O68,)))</f>
        <v/>
      </c>
      <c r="R66" s="106"/>
      <c r="S66" s="56"/>
    </row>
    <row r="67" spans="1:19" s="5" customFormat="1" ht="9.6" customHeight="1">
      <c r="A67" s="107">
        <v>16</v>
      </c>
      <c r="B67" s="47" t="str">
        <f>IF($D67="","",VLOOKUP($D67,'1D ELO (4)'!$A$7:$P$39,14))</f>
        <v/>
      </c>
      <c r="C67" s="47" t="str">
        <f>IF($D67="","",VLOOKUP($D67,'1D ELO (4)'!$A$7:$P$39,15))</f>
        <v/>
      </c>
      <c r="D67" s="48"/>
      <c r="E67" s="49" t="str">
        <f>UPPER(IF($D67="","",VLOOKUP($D67,'1D ELO (4)'!$A$7:$P$39,5)))</f>
        <v/>
      </c>
      <c r="F67" s="93" t="str">
        <f>UPPER(IF($D67="","",VLOOKUP($D67,'1D ELO (4)'!$A$7:$P$39,2)))</f>
        <v/>
      </c>
      <c r="G67" s="93" t="str">
        <f>IF($D67="","",VLOOKUP($D67,'1D ELO (4)'!$A$7:$P$39,3))</f>
        <v/>
      </c>
      <c r="H67" s="94"/>
      <c r="I67" s="93" t="str">
        <f>IF($D67="","",VLOOKUP($D67,'1D ELO (4)'!$A$7:$P$39,4))</f>
        <v/>
      </c>
      <c r="J67" s="79"/>
      <c r="K67" s="53"/>
      <c r="L67" s="54"/>
      <c r="M67" s="81"/>
      <c r="N67" s="69"/>
      <c r="O67" s="108" t="s">
        <v>173</v>
      </c>
      <c r="P67" s="109"/>
      <c r="Q67" s="103" t="str">
        <f>UPPER(IF(OR(P67="a",P67="as"),O65,IF(OR(P67="b",P67="bs"),O69,)))</f>
        <v/>
      </c>
      <c r="R67" s="110"/>
      <c r="S67" s="56"/>
    </row>
    <row r="68" spans="1:19" s="5" customFormat="1" ht="9.6" customHeight="1">
      <c r="A68" s="58"/>
      <c r="B68" s="59"/>
      <c r="C68" s="59"/>
      <c r="D68" s="59"/>
      <c r="E68" s="49" t="str">
        <f>UPPER(IF($D67="","",VLOOKUP($D67,'1D ELO (4)'!$A$7:$P$33,11)))</f>
        <v/>
      </c>
      <c r="F68" s="50" t="str">
        <f>UPPER(IF($D67="","",VLOOKUP($D67,'1D ELO (4)'!$A$7:$P$33,8)))</f>
        <v/>
      </c>
      <c r="G68" s="50" t="str">
        <f>IF($D67="","",VLOOKUP($D67,'1D ELO (4)'!$A$7:$P$33,9))</f>
        <v/>
      </c>
      <c r="H68" s="51"/>
      <c r="I68" s="50" t="str">
        <f>IF($D67="","",VLOOKUP($D67,'1D ELO (4)'!$A$7:$P$33,10))</f>
        <v/>
      </c>
      <c r="J68" s="60"/>
      <c r="K68" s="53"/>
      <c r="L68" s="54"/>
      <c r="M68" s="82"/>
      <c r="N68" s="83"/>
      <c r="O68" s="100" t="str">
        <f>UPPER(IF(OR(P113="a",P113="as"),O96,IF(OR(P113="b",P113="bs"),O128,)))</f>
        <v/>
      </c>
      <c r="P68" s="111"/>
      <c r="Q68" s="102"/>
      <c r="R68" s="99"/>
      <c r="S68" s="56"/>
    </row>
    <row r="69" spans="1:19" s="5" customFormat="1" ht="9.6" customHeight="1">
      <c r="A69" s="112"/>
      <c r="B69" s="113"/>
      <c r="C69" s="113"/>
      <c r="D69" s="114"/>
      <c r="E69" s="114"/>
      <c r="F69" s="115"/>
      <c r="G69" s="115"/>
      <c r="H69" s="116"/>
      <c r="I69" s="115"/>
      <c r="J69" s="117"/>
      <c r="K69" s="118"/>
      <c r="L69" s="119"/>
      <c r="M69" s="118"/>
      <c r="N69" s="119"/>
      <c r="O69" s="103" t="str">
        <f>UPPER(IF(OR(P113="a",P113="as"),O97,IF(OR(P113="b",P113="bs"),O129,)))</f>
        <v/>
      </c>
      <c r="P69" s="120"/>
      <c r="Q69" s="102"/>
      <c r="R69" s="99"/>
      <c r="S69" s="56"/>
    </row>
    <row r="70" spans="1:19" s="5" customFormat="1" ht="6" customHeight="1">
      <c r="A70" s="112"/>
      <c r="B70" s="113"/>
      <c r="C70" s="113"/>
      <c r="D70" s="114"/>
      <c r="E70" s="114"/>
      <c r="F70" s="115"/>
      <c r="G70" s="115"/>
      <c r="H70" s="116"/>
      <c r="I70" s="115"/>
      <c r="J70" s="117"/>
      <c r="K70" s="118"/>
      <c r="L70" s="119"/>
      <c r="M70" s="121"/>
      <c r="N70" s="122"/>
      <c r="O70" s="123"/>
      <c r="P70" s="124"/>
      <c r="Q70" s="123"/>
      <c r="R70" s="124"/>
      <c r="S70" s="56"/>
    </row>
    <row r="71" spans="1:19" s="6" customFormat="1" ht="10.5" customHeight="1">
      <c r="A71" s="125" t="s">
        <v>112</v>
      </c>
      <c r="B71" s="126"/>
      <c r="C71" s="127"/>
      <c r="D71" s="128" t="s">
        <v>140</v>
      </c>
      <c r="E71" s="128"/>
      <c r="F71" s="129" t="s">
        <v>349</v>
      </c>
      <c r="G71" s="128" t="s">
        <v>140</v>
      </c>
      <c r="H71" s="129" t="s">
        <v>349</v>
      </c>
      <c r="I71" s="130"/>
      <c r="J71" s="129" t="s">
        <v>140</v>
      </c>
      <c r="K71" s="129" t="s">
        <v>350</v>
      </c>
      <c r="L71" s="131"/>
      <c r="M71" s="129" t="s">
        <v>351</v>
      </c>
      <c r="N71" s="132"/>
      <c r="O71" s="133" t="s">
        <v>352</v>
      </c>
      <c r="P71" s="133"/>
      <c r="Q71" s="134"/>
      <c r="R71" s="135"/>
    </row>
    <row r="72" spans="1:19" s="6" customFormat="1" ht="9" customHeight="1">
      <c r="A72" s="136" t="s">
        <v>362</v>
      </c>
      <c r="B72" s="137"/>
      <c r="C72" s="138"/>
      <c r="D72" s="139">
        <v>1</v>
      </c>
      <c r="E72" s="139"/>
      <c r="F72" s="140">
        <f>IF(D72&gt;$R$79,,UPPER(VLOOKUP(D72,'1D ELO (4)'!$A$7:$L$23,2)))</f>
        <v>0</v>
      </c>
      <c r="G72" s="141">
        <v>5</v>
      </c>
      <c r="H72" s="140">
        <f>IF(G72&gt;$R$79,,UPPER(VLOOKUP(G72,'1D ELO (4)'!$A$7:$L$23,2)))</f>
        <v>0</v>
      </c>
      <c r="I72" s="142"/>
      <c r="J72" s="143" t="s">
        <v>146</v>
      </c>
      <c r="K72" s="137"/>
      <c r="L72" s="144"/>
      <c r="M72" s="137"/>
      <c r="N72" s="145"/>
      <c r="O72" s="146" t="s">
        <v>363</v>
      </c>
      <c r="P72" s="147"/>
      <c r="Q72" s="147"/>
      <c r="R72" s="148"/>
    </row>
    <row r="73" spans="1:19" s="6" customFormat="1" ht="9" customHeight="1">
      <c r="A73" s="149" t="s">
        <v>148</v>
      </c>
      <c r="B73" s="150"/>
      <c r="C73" s="151"/>
      <c r="D73" s="139"/>
      <c r="E73" s="139"/>
      <c r="F73" s="140">
        <f>IF(D72&gt;$R$79,,UPPER(VLOOKUP(D72,'1D ELO (4)'!$A$7:$L$23,8)))</f>
        <v>0</v>
      </c>
      <c r="G73" s="141"/>
      <c r="H73" s="140">
        <f>IF(G72&gt;$R$79,,UPPER(VLOOKUP(G72,'1D ELO (4)'!$A$7:$L$23,8)))</f>
        <v>0</v>
      </c>
      <c r="I73" s="142"/>
      <c r="J73" s="143"/>
      <c r="K73" s="140">
        <f>IF(J72&gt;$R$79,,UPPER(VLOOKUP(J72,'1D ELO (4)'!$A$7:$L$23,8)))</f>
        <v>0</v>
      </c>
      <c r="L73" s="144"/>
      <c r="M73" s="137"/>
      <c r="N73" s="145"/>
      <c r="O73" s="150"/>
      <c r="P73" s="152"/>
      <c r="Q73" s="150"/>
      <c r="R73" s="153"/>
    </row>
    <row r="74" spans="1:19" s="6" customFormat="1" ht="9" customHeight="1">
      <c r="A74" s="154"/>
      <c r="B74" s="155"/>
      <c r="C74" s="156"/>
      <c r="D74" s="139">
        <v>2</v>
      </c>
      <c r="E74" s="139"/>
      <c r="F74" s="140">
        <f>IF(D74&gt;$R$79,,UPPER(VLOOKUP(D74,'1D ELO (4)'!$A$7:$L$23,2)))</f>
        <v>0</v>
      </c>
      <c r="G74" s="141">
        <v>6</v>
      </c>
      <c r="H74" s="140">
        <f>IF(G74&gt;$R$79,,UPPER(VLOOKUP(G74,'1D ELO (4)'!$A$7:$L$23,2)))</f>
        <v>0</v>
      </c>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(4)'!$A$7:$L$23,8)))</f>
        <v>0</v>
      </c>
      <c r="G75" s="141"/>
      <c r="H75" s="140">
        <f>IF(G74&gt;$R$79,,UPPER(VLOOKUP(G74,'1D ELO (4)'!$A$7:$L$23,8)))</f>
        <v>0</v>
      </c>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(4)'!$A$7:$L$23,2)))</f>
        <v>0</v>
      </c>
      <c r="G76" s="141">
        <v>7</v>
      </c>
      <c r="H76" s="140">
        <f>IF(G76&gt;$R$79,,UPPER(VLOOKUP(G76,'1D ELO (4)'!$A$7:$L$23,2)))</f>
        <v>0</v>
      </c>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(4)'!$A$7:$L$23,8)))</f>
        <v>0</v>
      </c>
      <c r="G77" s="141"/>
      <c r="H77" s="140">
        <f>IF(G76&gt;$R$79,,UPPER(VLOOKUP(G76,'1D ELO (4)'!$A$7:$L$23,8)))</f>
        <v>0</v>
      </c>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(4)'!$A$7:$L$23,2)))</f>
        <v>0</v>
      </c>
      <c r="G78" s="141">
        <v>8</v>
      </c>
      <c r="H78" s="140">
        <f>IF(G78&gt;$R$79,,UPPER(VLOOKUP(G78,'1D ELO (4)'!$A$7:$L$23,2)))</f>
        <v>0</v>
      </c>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(4)'!$A$7:$L$23,8)))</f>
        <v>0</v>
      </c>
      <c r="G79" s="170"/>
      <c r="H79" s="171">
        <f>IF(G78&gt;$R$79,,UPPER(VLOOKUP(G78,'1D ELO (4)'!$A$7:$L$23,8)))</f>
        <v>0</v>
      </c>
      <c r="I79" s="172"/>
      <c r="J79" s="173"/>
      <c r="K79" s="150"/>
      <c r="L79" s="152"/>
      <c r="M79" s="150"/>
      <c r="N79" s="153"/>
      <c r="O79" s="150">
        <f>R4</f>
        <v>0</v>
      </c>
      <c r="P79" s="152"/>
      <c r="Q79" s="150"/>
      <c r="R79" s="174">
        <f>'1D ELO (4)'!$P$5</f>
        <v>0</v>
      </c>
    </row>
    <row r="80" spans="1:19" s="2" customFormat="1" ht="9.6">
      <c r="A80" s="36"/>
      <c r="B80" s="37" t="s">
        <v>164</v>
      </c>
      <c r="C80" s="37" t="s">
        <v>357</v>
      </c>
      <c r="D80" s="37" t="s">
        <v>358</v>
      </c>
      <c r="E80" s="37" t="s">
        <v>111</v>
      </c>
      <c r="F80" s="38" t="s">
        <v>167</v>
      </c>
      <c r="G80" s="38" t="s">
        <v>114</v>
      </c>
      <c r="H80" s="38"/>
      <c r="I80" s="38" t="s">
        <v>115</v>
      </c>
      <c r="J80" s="38"/>
      <c r="K80" s="37" t="s">
        <v>168</v>
      </c>
      <c r="L80" s="39"/>
      <c r="M80" s="37" t="s">
        <v>273</v>
      </c>
      <c r="N80" s="39"/>
      <c r="O80" s="37" t="s">
        <v>359</v>
      </c>
      <c r="P80" s="39"/>
      <c r="Q80" s="37" t="s">
        <v>360</v>
      </c>
      <c r="R80" s="40"/>
    </row>
    <row r="81" spans="1:21" s="2" customFormat="1" ht="3.75" customHeight="1">
      <c r="A81" s="175"/>
      <c r="B81" s="176"/>
      <c r="C81" s="176"/>
      <c r="D81" s="176"/>
      <c r="E81" s="176"/>
      <c r="F81" s="177"/>
      <c r="G81" s="177"/>
      <c r="H81" s="5"/>
      <c r="I81" s="177"/>
      <c r="J81" s="178"/>
      <c r="K81" s="176"/>
      <c r="L81" s="178"/>
      <c r="M81" s="176"/>
      <c r="N81" s="178"/>
      <c r="O81" s="176"/>
      <c r="P81" s="178"/>
      <c r="Q81" s="176"/>
      <c r="R81" s="179"/>
    </row>
    <row r="82" spans="1:21" s="5" customFormat="1" ht="10.5" customHeight="1">
      <c r="A82" s="46">
        <v>17</v>
      </c>
      <c r="B82" s="47" t="str">
        <f>IF($D82="","",VLOOKUP($D82,'1D ELO (4)'!$A$7:$P$39,14))</f>
        <v/>
      </c>
      <c r="C82" s="47" t="str">
        <f>IF($D82="","",VLOOKUP($D82,'1D ELO (4)'!$A$7:$P$39,15))</f>
        <v/>
      </c>
      <c r="D82" s="48"/>
      <c r="E82" s="92" t="str">
        <f>UPPER(IF($D82="","",VLOOKUP($D82,'1D ELO (4)'!$A$7:$P$39,5)))</f>
        <v/>
      </c>
      <c r="F82" s="93" t="str">
        <f>UPPER(IF($D82="","",VLOOKUP($D82,'1D ELO (4)'!$A$7:$P$39,2)))</f>
        <v/>
      </c>
      <c r="G82" s="93" t="str">
        <f>IF($D82="","",VLOOKUP($D82,'1D ELO (4)'!$A$7:$P$39,3))</f>
        <v/>
      </c>
      <c r="H82" s="94"/>
      <c r="I82" s="93" t="str">
        <f>IF($D82="","",VLOOKUP($D82,'1D ELO (4)'!$A$7:$P$39,4))</f>
        <v/>
      </c>
      <c r="J82" s="52"/>
      <c r="K82" s="53"/>
      <c r="L82" s="54"/>
      <c r="M82" s="53"/>
      <c r="N82" s="54"/>
      <c r="O82" s="53"/>
      <c r="P82" s="54"/>
      <c r="Q82" s="53"/>
      <c r="R82" s="55" t="s">
        <v>364</v>
      </c>
      <c r="S82" s="56"/>
      <c r="U82" s="57" t="e">
        <f>#REF!</f>
        <v>#REF!</v>
      </c>
    </row>
    <row r="83" spans="1:21" s="5" customFormat="1" ht="9.6" customHeight="1">
      <c r="A83" s="58"/>
      <c r="B83" s="59"/>
      <c r="C83" s="59"/>
      <c r="D83" s="59"/>
      <c r="E83" s="92" t="str">
        <f>UPPER(IF($D82="","",VLOOKUP($D82,'1D ELO (4)'!$A$7:$P$33,11)))</f>
        <v/>
      </c>
      <c r="F83" s="93" t="str">
        <f>UPPER(IF($D82="","",VLOOKUP($D82,'1D ELO (4)'!$A$7:$P$33,8)))</f>
        <v/>
      </c>
      <c r="G83" s="93" t="str">
        <f>IF($D82="","",VLOOKUP($D82,'1D ELO (4)'!$A$7:$P$33,9))</f>
        <v/>
      </c>
      <c r="H83" s="94"/>
      <c r="I83" s="93" t="str">
        <f>IF($D82="","",VLOOKUP($D82,'1D ELO (4)'!$A$7:$P$33,10))</f>
        <v/>
      </c>
      <c r="J83" s="60"/>
      <c r="K83" s="61" t="str">
        <f>IF(J83="a",F82,IF(J83="b",F84,""))</f>
        <v/>
      </c>
      <c r="L83" s="54"/>
      <c r="M83" s="53"/>
      <c r="N83" s="54"/>
      <c r="O83" s="53"/>
      <c r="P83" s="54"/>
      <c r="Q83" s="53"/>
      <c r="R83" s="62"/>
      <c r="S83" s="56"/>
      <c r="U83" s="63" t="e">
        <f>#REF!</f>
        <v>#REF!</v>
      </c>
    </row>
    <row r="84" spans="1:21" s="5" customFormat="1" ht="9.6" customHeight="1">
      <c r="A84" s="58"/>
      <c r="B84" s="64"/>
      <c r="C84" s="64"/>
      <c r="D84" s="64"/>
      <c r="E84" s="65"/>
      <c r="F84" s="66"/>
      <c r="G84" s="66"/>
      <c r="I84" s="66"/>
      <c r="J84" s="67"/>
      <c r="K84" s="68" t="str">
        <f>UPPER(IF(OR(J85="a",J85="as"),F82,IF(OR(J85="b",J85="bs"),F86,)))</f>
        <v/>
      </c>
      <c r="L84" s="69"/>
      <c r="M84" s="53"/>
      <c r="N84" s="54"/>
      <c r="O84" s="53"/>
      <c r="P84" s="54"/>
      <c r="Q84" s="53"/>
      <c r="R84" s="62"/>
      <c r="S84" s="56"/>
      <c r="U84" s="63" t="e">
        <f>#REF!</f>
        <v>#REF!</v>
      </c>
    </row>
    <row r="85" spans="1:21" s="5" customFormat="1" ht="9.6" customHeight="1">
      <c r="A85" s="58"/>
      <c r="B85" s="64"/>
      <c r="C85" s="64"/>
      <c r="D85" s="64"/>
      <c r="E85" s="70"/>
      <c r="F85" s="66"/>
      <c r="G85" s="66"/>
      <c r="H85" s="71"/>
      <c r="I85" s="72" t="s">
        <v>173</v>
      </c>
      <c r="J85" s="73"/>
      <c r="K85" s="74" t="str">
        <f>UPPER(IF(OR(J85="a",J85="as"),F83,IF(OR(J85="b",J85="bs"),F87,)))</f>
        <v/>
      </c>
      <c r="L85" s="75"/>
      <c r="M85" s="53"/>
      <c r="N85" s="54"/>
      <c r="O85" s="53"/>
      <c r="P85" s="54"/>
      <c r="Q85" s="53"/>
      <c r="R85" s="62"/>
      <c r="S85" s="56"/>
      <c r="U85" s="63" t="e">
        <f>#REF!</f>
        <v>#REF!</v>
      </c>
    </row>
    <row r="86" spans="1:21" s="5" customFormat="1" ht="9.6" customHeight="1">
      <c r="A86" s="58">
        <v>18</v>
      </c>
      <c r="B86" s="47" t="str">
        <f>IF($D86="","",VLOOKUP($D86,'1D ELO (4)'!$A$7:$P$39,14))</f>
        <v/>
      </c>
      <c r="C86" s="47" t="str">
        <f>IF($D86="","",VLOOKUP($D86,'1D ELO (4)'!$A$7:$P$39,15))</f>
        <v/>
      </c>
      <c r="D86" s="48"/>
      <c r="E86" s="76" t="str">
        <f>UPPER(IF($D86="","",VLOOKUP($D86,'1D ELO (4)'!$A$7:$P$39,5)))</f>
        <v/>
      </c>
      <c r="F86" s="77" t="str">
        <f>UPPER(IF($D86="","",VLOOKUP($D86,'1D ELO (4)'!$A$7:$P$39,2)))</f>
        <v/>
      </c>
      <c r="G86" s="77" t="str">
        <f>IF($D86="","",VLOOKUP($D86,'1D ELO (4)'!$A$7:$P$39,3))</f>
        <v/>
      </c>
      <c r="H86" s="78"/>
      <c r="I86" s="77" t="str">
        <f>IF($D86="","",VLOOKUP($D86,'1D ELO (4)'!$A$7:$P$39,4))</f>
        <v/>
      </c>
      <c r="J86" s="79"/>
      <c r="K86" s="53"/>
      <c r="L86" s="80"/>
      <c r="M86" s="81"/>
      <c r="N86" s="69"/>
      <c r="O86" s="53"/>
      <c r="P86" s="54"/>
      <c r="Q86" s="53"/>
      <c r="R86" s="62"/>
      <c r="S86" s="56"/>
      <c r="U86" s="63" t="e">
        <f>#REF!</f>
        <v>#REF!</v>
      </c>
    </row>
    <row r="87" spans="1:21" s="5" customFormat="1" ht="9.6" customHeight="1">
      <c r="A87" s="58"/>
      <c r="B87" s="59"/>
      <c r="C87" s="59"/>
      <c r="D87" s="59"/>
      <c r="E87" s="76" t="str">
        <f>UPPER(IF($D86="","",VLOOKUP($D86,'1D ELO (4)'!$A$7:$P$33,11)))</f>
        <v/>
      </c>
      <c r="F87" s="77" t="str">
        <f>UPPER(IF($D86="","",VLOOKUP($D86,'1D ELO (4)'!$A$7:$P$33,8)))</f>
        <v/>
      </c>
      <c r="G87" s="77" t="str">
        <f>IF($D86="","",VLOOKUP($D86,'1D ELO (4)'!$A$7:$P$33,9))</f>
        <v/>
      </c>
      <c r="H87" s="78"/>
      <c r="I87" s="77" t="str">
        <f>IF($D86="","",VLOOKUP($D86,'1D ELO (4)'!$A$7:$P$33,10))</f>
        <v/>
      </c>
      <c r="J87" s="60"/>
      <c r="K87" s="53"/>
      <c r="L87" s="80"/>
      <c r="M87" s="82"/>
      <c r="N87" s="83"/>
      <c r="O87" s="53"/>
      <c r="P87" s="54"/>
      <c r="Q87" s="53"/>
      <c r="R87" s="62"/>
      <c r="S87" s="56"/>
      <c r="U87" s="63" t="e">
        <f>#REF!</f>
        <v>#REF!</v>
      </c>
    </row>
    <row r="88" spans="1:21" s="5" customFormat="1" ht="9.6" customHeight="1">
      <c r="A88" s="58"/>
      <c r="B88" s="64"/>
      <c r="C88" s="64"/>
      <c r="D88" s="84"/>
      <c r="E88" s="85"/>
      <c r="F88" s="66"/>
      <c r="G88" s="66"/>
      <c r="H88" s="71"/>
      <c r="I88" s="66"/>
      <c r="J88" s="86"/>
      <c r="K88" s="53"/>
      <c r="L88" s="67"/>
      <c r="M88" s="68" t="str">
        <f>UPPER(IF(OR(L89="a",L89="as"),K84,IF(OR(L89="b",L89="bs"),K92,)))</f>
        <v/>
      </c>
      <c r="N88" s="54"/>
      <c r="O88" s="53"/>
      <c r="P88" s="54"/>
      <c r="Q88" s="53"/>
      <c r="R88" s="62"/>
      <c r="S88" s="56"/>
      <c r="U88" s="63" t="e">
        <f>#REF!</f>
        <v>#REF!</v>
      </c>
    </row>
    <row r="89" spans="1:21" s="5" customFormat="1" ht="9.6" customHeight="1">
      <c r="A89" s="58"/>
      <c r="B89" s="64"/>
      <c r="C89" s="64"/>
      <c r="D89" s="84"/>
      <c r="E89" s="85"/>
      <c r="F89" s="66"/>
      <c r="G89" s="66"/>
      <c r="H89" s="71"/>
      <c r="I89" s="66"/>
      <c r="J89" s="86"/>
      <c r="K89" s="87" t="s">
        <v>173</v>
      </c>
      <c r="L89" s="73"/>
      <c r="M89" s="74" t="str">
        <f>UPPER(IF(OR(L89="a",L89="as"),K85,IF(OR(L89="b",L89="bs"),K93,)))</f>
        <v/>
      </c>
      <c r="N89" s="75"/>
      <c r="O89" s="53"/>
      <c r="P89" s="54"/>
      <c r="Q89" s="53"/>
      <c r="R89" s="62"/>
      <c r="S89" s="56"/>
      <c r="U89" s="63" t="e">
        <f>#REF!</f>
        <v>#REF!</v>
      </c>
    </row>
    <row r="90" spans="1:21" s="5" customFormat="1" ht="9.6" customHeight="1">
      <c r="A90" s="88">
        <v>19</v>
      </c>
      <c r="B90" s="47" t="str">
        <f>IF($D90="","",VLOOKUP($D90,'1D ELO (4)'!$A$7:$P$39,14))</f>
        <v/>
      </c>
      <c r="C90" s="47" t="str">
        <f>IF($D90="","",VLOOKUP($D90,'1D ELO (4)'!$A$7:$P$39,15))</f>
        <v/>
      </c>
      <c r="D90" s="48"/>
      <c r="E90" s="76" t="str">
        <f>UPPER(IF($D90="","",VLOOKUP($D90,'1D ELO (4)'!$A$7:$P$39,5)))</f>
        <v/>
      </c>
      <c r="F90" s="77" t="str">
        <f>UPPER(IF($D90="","",VLOOKUP($D90,'1D ELO (4)'!$A$7:$P$39,2)))</f>
        <v/>
      </c>
      <c r="G90" s="77" t="str">
        <f>IF($D90="","",VLOOKUP($D90,'1D ELO (4)'!$A$7:$P$39,3))</f>
        <v/>
      </c>
      <c r="H90" s="78"/>
      <c r="I90" s="77" t="str">
        <f>IF($D90="","",VLOOKUP($D90,'1D ELO (4)'!$A$7:$P$39,4))</f>
        <v/>
      </c>
      <c r="J90" s="52"/>
      <c r="K90" s="53"/>
      <c r="L90" s="80"/>
      <c r="M90" s="53"/>
      <c r="N90" s="80"/>
      <c r="O90" s="81"/>
      <c r="P90" s="54"/>
      <c r="Q90" s="53"/>
      <c r="R90" s="62"/>
      <c r="S90" s="56"/>
      <c r="U90" s="63" t="e">
        <f>#REF!</f>
        <v>#REF!</v>
      </c>
    </row>
    <row r="91" spans="1:21" s="5" customFormat="1" ht="9.6" customHeight="1">
      <c r="A91" s="58"/>
      <c r="B91" s="59"/>
      <c r="C91" s="59"/>
      <c r="D91" s="59"/>
      <c r="E91" s="76" t="str">
        <f>UPPER(IF($D90="","",VLOOKUP($D90,'1D ELO (4)'!$A$7:$P$33,11)))</f>
        <v/>
      </c>
      <c r="F91" s="77" t="str">
        <f>UPPER(IF($D90="","",VLOOKUP($D90,'1D ELO (4)'!$A$7:$P$33,8)))</f>
        <v/>
      </c>
      <c r="G91" s="77" t="str">
        <f>IF($D90="","",VLOOKUP($D90,'1D ELO (4)'!$A$7:$P$33,9))</f>
        <v/>
      </c>
      <c r="H91" s="78"/>
      <c r="I91" s="77" t="str">
        <f>IF($D90="","",VLOOKUP($D90,'1D ELO (4)'!$A$7:$P$33,10))</f>
        <v/>
      </c>
      <c r="J91" s="60"/>
      <c r="K91" s="61" t="str">
        <f>IF(J91="a",F90,IF(J91="b",F92,""))</f>
        <v/>
      </c>
      <c r="L91" s="80"/>
      <c r="M91" s="53"/>
      <c r="N91" s="80"/>
      <c r="O91" s="53"/>
      <c r="P91" s="54"/>
      <c r="Q91" s="53"/>
      <c r="R91" s="62"/>
      <c r="S91" s="56"/>
      <c r="U91" s="89" t="e">
        <f>#REF!</f>
        <v>#REF!</v>
      </c>
    </row>
    <row r="92" spans="1:21" s="5" customFormat="1" ht="9.6" customHeight="1">
      <c r="A92" s="58"/>
      <c r="B92" s="64"/>
      <c r="C92" s="64"/>
      <c r="D92" s="84"/>
      <c r="E92" s="85"/>
      <c r="F92" s="66"/>
      <c r="G92" s="66"/>
      <c r="H92" s="71"/>
      <c r="I92" s="66"/>
      <c r="J92" s="67"/>
      <c r="K92" s="68" t="str">
        <f>UPPER(IF(OR(J93="a",J93="as"),F90,IF(OR(J93="b",J93="bs"),F94,)))</f>
        <v/>
      </c>
      <c r="L92" s="90"/>
      <c r="M92" s="53"/>
      <c r="N92" s="80"/>
      <c r="O92" s="53"/>
      <c r="P92" s="54"/>
      <c r="Q92" s="53"/>
      <c r="R92" s="62"/>
      <c r="S92" s="56"/>
    </row>
    <row r="93" spans="1:21" s="5" customFormat="1" ht="9.6" customHeight="1">
      <c r="A93" s="58"/>
      <c r="B93" s="64"/>
      <c r="C93" s="64"/>
      <c r="D93" s="84"/>
      <c r="E93" s="85"/>
      <c r="F93" s="66"/>
      <c r="G93" s="66"/>
      <c r="H93" s="71"/>
      <c r="I93" s="72" t="s">
        <v>173</v>
      </c>
      <c r="J93" s="73"/>
      <c r="K93" s="74" t="str">
        <f>UPPER(IF(OR(J93="a",J93="as"),F91,IF(OR(J93="b",J93="bs"),F95,)))</f>
        <v/>
      </c>
      <c r="L93" s="60"/>
      <c r="M93" s="53"/>
      <c r="N93" s="80"/>
      <c r="O93" s="53"/>
      <c r="P93" s="54"/>
      <c r="Q93" s="53"/>
      <c r="R93" s="62"/>
      <c r="S93" s="56"/>
    </row>
    <row r="94" spans="1:21" s="5" customFormat="1" ht="9.6" customHeight="1">
      <c r="A94" s="58">
        <v>20</v>
      </c>
      <c r="B94" s="47" t="str">
        <f>IF($D94="","",VLOOKUP($D94,'1D ELO (4)'!$A$7:$P$39,14))</f>
        <v/>
      </c>
      <c r="C94" s="47" t="str">
        <f>IF($D94="","",VLOOKUP($D94,'1D ELO (4)'!$A$7:$P$39,15))</f>
        <v/>
      </c>
      <c r="D94" s="48"/>
      <c r="E94" s="76" t="str">
        <f>UPPER(IF($D94="","",VLOOKUP($D94,'1D ELO (4)'!$A$7:$P$39,5)))</f>
        <v/>
      </c>
      <c r="F94" s="77" t="str">
        <f>UPPER(IF($D94="","",VLOOKUP($D94,'1D ELO (4)'!$A$7:$P$39,2)))</f>
        <v/>
      </c>
      <c r="G94" s="77" t="str">
        <f>IF($D94="","",VLOOKUP($D94,'1D ELO (4)'!$A$7:$P$39,3))</f>
        <v/>
      </c>
      <c r="H94" s="78"/>
      <c r="I94" s="77" t="str">
        <f>IF($D94="","",VLOOKUP($D94,'1D ELO (4)'!$A$7:$P$39,4))</f>
        <v/>
      </c>
      <c r="J94" s="79"/>
      <c r="K94" s="53"/>
      <c r="L94" s="54"/>
      <c r="M94" s="81"/>
      <c r="N94" s="90"/>
      <c r="O94" s="53"/>
      <c r="P94" s="54"/>
      <c r="Q94" s="53"/>
      <c r="R94" s="62"/>
      <c r="S94" s="56"/>
    </row>
    <row r="95" spans="1:21" s="5" customFormat="1" ht="9.6" customHeight="1">
      <c r="A95" s="58"/>
      <c r="B95" s="59"/>
      <c r="C95" s="59"/>
      <c r="D95" s="59"/>
      <c r="E95" s="76" t="str">
        <f>UPPER(IF($D94="","",VLOOKUP($D94,'1D ELO (4)'!$A$7:$P$33,11)))</f>
        <v/>
      </c>
      <c r="F95" s="77" t="str">
        <f>UPPER(IF($D94="","",VLOOKUP($D94,'1D ELO (4)'!$A$7:$P$33,8)))</f>
        <v/>
      </c>
      <c r="G95" s="77" t="str">
        <f>IF($D94="","",VLOOKUP($D94,'1D ELO (4)'!$A$7:$P$33,9))</f>
        <v/>
      </c>
      <c r="H95" s="78"/>
      <c r="I95" s="77" t="str">
        <f>IF($D94="","",VLOOKUP($D94,'1D ELO (4)'!$A$7:$P$33,10))</f>
        <v/>
      </c>
      <c r="J95" s="60"/>
      <c r="K95" s="53"/>
      <c r="L95" s="54"/>
      <c r="M95" s="82"/>
      <c r="N95" s="91"/>
      <c r="O95" s="53"/>
      <c r="P95" s="54"/>
      <c r="Q95" s="53"/>
      <c r="R95" s="62"/>
      <c r="S95" s="56"/>
    </row>
    <row r="96" spans="1:21" s="5" customFormat="1" ht="9.6" customHeight="1">
      <c r="A96" s="58"/>
      <c r="B96" s="64"/>
      <c r="C96" s="64"/>
      <c r="D96" s="64"/>
      <c r="E96" s="70"/>
      <c r="F96" s="66"/>
      <c r="G96" s="66"/>
      <c r="H96" s="71"/>
      <c r="I96" s="66"/>
      <c r="J96" s="86"/>
      <c r="K96" s="53"/>
      <c r="L96" s="54"/>
      <c r="M96" s="53"/>
      <c r="N96" s="67"/>
      <c r="O96" s="68" t="str">
        <f>UPPER(IF(OR(N97="a",N97="as"),M88,IF(OR(N97="b",N97="bs"),M104,)))</f>
        <v/>
      </c>
      <c r="P96" s="54"/>
      <c r="Q96" s="53"/>
      <c r="R96" s="62"/>
      <c r="S96" s="56"/>
    </row>
    <row r="97" spans="1:19" s="5" customFormat="1" ht="9.6" customHeight="1">
      <c r="A97" s="58"/>
      <c r="B97" s="64"/>
      <c r="C97" s="64"/>
      <c r="D97" s="64"/>
      <c r="E97" s="70"/>
      <c r="F97" s="66"/>
      <c r="G97" s="66"/>
      <c r="H97" s="71"/>
      <c r="I97" s="66"/>
      <c r="J97" s="86"/>
      <c r="K97" s="53"/>
      <c r="L97" s="54"/>
      <c r="M97" s="87" t="s">
        <v>173</v>
      </c>
      <c r="N97" s="73"/>
      <c r="O97" s="74" t="str">
        <f>UPPER(IF(OR(N97="a",N97="as"),M89,IF(OR(N97="b",N97="bs"),M105,)))</f>
        <v/>
      </c>
      <c r="P97" s="75"/>
      <c r="Q97" s="53"/>
      <c r="R97" s="62"/>
      <c r="S97" s="56"/>
    </row>
    <row r="98" spans="1:19" s="5" customFormat="1" ht="9.6" customHeight="1">
      <c r="A98" s="58">
        <v>21</v>
      </c>
      <c r="B98" s="47" t="str">
        <f>IF($D98="","",VLOOKUP($D98,'1D ELO (4)'!$A$7:$P$39,14))</f>
        <v/>
      </c>
      <c r="C98" s="47" t="str">
        <f>IF($D98="","",VLOOKUP($D98,'1D ELO (4)'!$A$7:$P$39,15))</f>
        <v/>
      </c>
      <c r="D98" s="48"/>
      <c r="E98" s="76" t="str">
        <f>UPPER(IF($D98="","",VLOOKUP($D98,'1D ELO (4)'!$A$7:$P$39,5)))</f>
        <v/>
      </c>
      <c r="F98" s="77" t="str">
        <f>UPPER(IF($D98="","",VLOOKUP($D98,'1D ELO (4)'!$A$7:$P$39,2)))</f>
        <v/>
      </c>
      <c r="G98" s="77" t="str">
        <f>IF($D98="","",VLOOKUP($D98,'1D ELO (4)'!$A$7:$P$39,3))</f>
        <v/>
      </c>
      <c r="H98" s="78"/>
      <c r="I98" s="77" t="str">
        <f>IF($D98="","",VLOOKUP($D98,'1D ELO (4)'!$A$7:$P$39,4))</f>
        <v/>
      </c>
      <c r="J98" s="52"/>
      <c r="K98" s="53"/>
      <c r="L98" s="54"/>
      <c r="M98" s="53"/>
      <c r="N98" s="80"/>
      <c r="O98" s="53"/>
      <c r="P98" s="80"/>
      <c r="Q98" s="53"/>
      <c r="R98" s="62"/>
      <c r="S98" s="56"/>
    </row>
    <row r="99" spans="1:19" s="5" customFormat="1" ht="9.6" customHeight="1">
      <c r="A99" s="58"/>
      <c r="B99" s="59"/>
      <c r="C99" s="59"/>
      <c r="D99" s="59"/>
      <c r="E99" s="76" t="str">
        <f>UPPER(IF($D98="","",VLOOKUP($D98,'1D ELO (4)'!$A$7:$P$33,11)))</f>
        <v/>
      </c>
      <c r="F99" s="77" t="str">
        <f>UPPER(IF($D98="","",VLOOKUP($D98,'1D ELO (4)'!$A$7:$P$33,8)))</f>
        <v/>
      </c>
      <c r="G99" s="77" t="str">
        <f>IF($D98="","",VLOOKUP($D98,'1D ELO (4)'!$A$7:$P$33,9))</f>
        <v/>
      </c>
      <c r="H99" s="78"/>
      <c r="I99" s="77" t="str">
        <f>IF($D98="","",VLOOKUP($D98,'1D ELO (4)'!$A$7:$P$33,10))</f>
        <v/>
      </c>
      <c r="J99" s="60"/>
      <c r="K99" s="61" t="str">
        <f>IF(J99="a",F98,IF(J99="b",F100,""))</f>
        <v/>
      </c>
      <c r="L99" s="54"/>
      <c r="M99" s="53"/>
      <c r="N99" s="80"/>
      <c r="O99" s="53"/>
      <c r="P99" s="80"/>
      <c r="Q99" s="53"/>
      <c r="R99" s="62"/>
      <c r="S99" s="56"/>
    </row>
    <row r="100" spans="1:19" s="5" customFormat="1" ht="9.6" customHeight="1">
      <c r="A100" s="58"/>
      <c r="B100" s="64"/>
      <c r="C100" s="64"/>
      <c r="D100" s="64"/>
      <c r="E100" s="70"/>
      <c r="F100" s="66"/>
      <c r="G100" s="66"/>
      <c r="H100" s="71"/>
      <c r="I100" s="66"/>
      <c r="J100" s="67"/>
      <c r="K100" s="68" t="str">
        <f>UPPER(IF(OR(J101="a",J101="as"),F98,IF(OR(J101="b",J101="bs"),F102,)))</f>
        <v/>
      </c>
      <c r="L100" s="69"/>
      <c r="M100" s="53"/>
      <c r="N100" s="80"/>
      <c r="O100" s="53"/>
      <c r="P100" s="80"/>
      <c r="Q100" s="53"/>
      <c r="R100" s="62"/>
      <c r="S100" s="56"/>
    </row>
    <row r="101" spans="1:19" s="5" customFormat="1" ht="9.6" customHeight="1">
      <c r="A101" s="58"/>
      <c r="B101" s="64"/>
      <c r="C101" s="64"/>
      <c r="D101" s="64"/>
      <c r="E101" s="70"/>
      <c r="F101" s="66"/>
      <c r="G101" s="66"/>
      <c r="H101" s="71"/>
      <c r="I101" s="72" t="s">
        <v>173</v>
      </c>
      <c r="J101" s="73"/>
      <c r="K101" s="74" t="str">
        <f>UPPER(IF(OR(J101="a",J101="as"),F99,IF(OR(J101="b",J101="bs"),F103,)))</f>
        <v/>
      </c>
      <c r="L101" s="75"/>
      <c r="M101" s="53"/>
      <c r="N101" s="80"/>
      <c r="O101" s="53"/>
      <c r="P101" s="80"/>
      <c r="Q101" s="53"/>
      <c r="R101" s="62"/>
      <c r="S101" s="56"/>
    </row>
    <row r="102" spans="1:19" s="5" customFormat="1" ht="9.6" customHeight="1">
      <c r="A102" s="58">
        <v>22</v>
      </c>
      <c r="B102" s="47" t="str">
        <f>IF($D102="","",VLOOKUP($D102,'1D ELO (4)'!$A$7:$P$39,14))</f>
        <v/>
      </c>
      <c r="C102" s="47" t="str">
        <f>IF($D102="","",VLOOKUP($D102,'1D ELO (4)'!$A$7:$P$39,15))</f>
        <v/>
      </c>
      <c r="D102" s="48"/>
      <c r="E102" s="76" t="str">
        <f>UPPER(IF($D102="","",VLOOKUP($D102,'1D ELO (4)'!$A$7:$P$39,5)))</f>
        <v/>
      </c>
      <c r="F102" s="77" t="str">
        <f>UPPER(IF($D102="","",VLOOKUP($D102,'1D ELO (4)'!$A$7:$P$39,2)))</f>
        <v/>
      </c>
      <c r="G102" s="77" t="str">
        <f>IF($D102="","",VLOOKUP($D102,'1D ELO (4)'!$A$7:$P$39,3))</f>
        <v/>
      </c>
      <c r="H102" s="78"/>
      <c r="I102" s="77" t="str">
        <f>IF($D102="","",VLOOKUP($D102,'1D ELO (4)'!$A$7:$P$39,4))</f>
        <v/>
      </c>
      <c r="J102" s="79"/>
      <c r="K102" s="53"/>
      <c r="L102" s="80"/>
      <c r="M102" s="81"/>
      <c r="N102" s="90"/>
      <c r="O102" s="53"/>
      <c r="P102" s="80"/>
      <c r="Q102" s="53"/>
      <c r="R102" s="62"/>
      <c r="S102" s="56"/>
    </row>
    <row r="103" spans="1:19" s="5" customFormat="1" ht="9.6" customHeight="1">
      <c r="A103" s="58"/>
      <c r="B103" s="59"/>
      <c r="C103" s="59"/>
      <c r="D103" s="59"/>
      <c r="E103" s="76" t="str">
        <f>UPPER(IF($D102="","",VLOOKUP($D102,'1D ELO (4)'!$A$7:$P$33,11)))</f>
        <v/>
      </c>
      <c r="F103" s="77" t="str">
        <f>UPPER(IF($D102="","",VLOOKUP($D102,'1D ELO (4)'!$A$7:$P$33,8)))</f>
        <v/>
      </c>
      <c r="G103" s="77" t="str">
        <f>IF($D102="","",VLOOKUP($D102,'1D ELO (4)'!$A$7:$P$33,9))</f>
        <v/>
      </c>
      <c r="H103" s="78"/>
      <c r="I103" s="77" t="str">
        <f>IF($D102="","",VLOOKUP($D102,'1D ELO (4)'!$A$7:$P$33,10))</f>
        <v/>
      </c>
      <c r="J103" s="60"/>
      <c r="K103" s="53"/>
      <c r="L103" s="80"/>
      <c r="M103" s="82"/>
      <c r="N103" s="91"/>
      <c r="O103" s="53"/>
      <c r="P103" s="80"/>
      <c r="Q103" s="53"/>
      <c r="R103" s="62"/>
      <c r="S103" s="56"/>
    </row>
    <row r="104" spans="1:19" s="5" customFormat="1" ht="9.6" customHeight="1">
      <c r="A104" s="58"/>
      <c r="B104" s="64"/>
      <c r="C104" s="64"/>
      <c r="D104" s="84"/>
      <c r="E104" s="85"/>
      <c r="F104" s="66"/>
      <c r="G104" s="66"/>
      <c r="H104" s="71"/>
      <c r="I104" s="66"/>
      <c r="J104" s="86"/>
      <c r="K104" s="53"/>
      <c r="L104" s="67"/>
      <c r="M104" s="68" t="str">
        <f>UPPER(IF(OR(L105="a",L105="as"),K100,IF(OR(L105="b",L105="bs"),K108,)))</f>
        <v/>
      </c>
      <c r="N104" s="80"/>
      <c r="O104" s="53"/>
      <c r="P104" s="80"/>
      <c r="Q104" s="53"/>
      <c r="R104" s="62"/>
      <c r="S104" s="56"/>
    </row>
    <row r="105" spans="1:19" s="5" customFormat="1" ht="9.6" customHeight="1">
      <c r="A105" s="58"/>
      <c r="B105" s="64"/>
      <c r="C105" s="64"/>
      <c r="D105" s="84"/>
      <c r="E105" s="85"/>
      <c r="F105" s="66"/>
      <c r="G105" s="66"/>
      <c r="H105" s="71"/>
      <c r="I105" s="66"/>
      <c r="J105" s="86"/>
      <c r="K105" s="87" t="s">
        <v>173</v>
      </c>
      <c r="L105" s="73"/>
      <c r="M105" s="74" t="str">
        <f>UPPER(IF(OR(L105="a",L105="as"),K101,IF(OR(L105="b",L105="bs"),K109,)))</f>
        <v/>
      </c>
      <c r="N105" s="60"/>
      <c r="O105" s="53"/>
      <c r="P105" s="80"/>
      <c r="Q105" s="53"/>
      <c r="R105" s="62"/>
      <c r="S105" s="56"/>
    </row>
    <row r="106" spans="1:19" s="5" customFormat="1" ht="9.6" customHeight="1">
      <c r="A106" s="88">
        <v>23</v>
      </c>
      <c r="B106" s="47" t="str">
        <f>IF($D106="","",VLOOKUP($D106,'1D ELO (4)'!$A$7:$P$39,14))</f>
        <v/>
      </c>
      <c r="C106" s="47" t="str">
        <f>IF($D106="","",VLOOKUP($D106,'1D ELO (4)'!$A$7:$P$39,15))</f>
        <v/>
      </c>
      <c r="D106" s="48"/>
      <c r="E106" s="76" t="str">
        <f>UPPER(IF($D106="","",VLOOKUP($D106,'1D ELO (4)'!$A$7:$P$39,5)))</f>
        <v/>
      </c>
      <c r="F106" s="77" t="str">
        <f>UPPER(IF($D106="","",VLOOKUP($D106,'1D ELO (4)'!$A$7:$P$39,2)))</f>
        <v/>
      </c>
      <c r="G106" s="77" t="str">
        <f>IF($D106="","",VLOOKUP($D106,'1D ELO (4)'!$A$7:$P$39,3))</f>
        <v/>
      </c>
      <c r="H106" s="78"/>
      <c r="I106" s="77" t="str">
        <f>IF($D106="","",VLOOKUP($D106,'1D ELO (4)'!$A$7:$P$39,4))</f>
        <v/>
      </c>
      <c r="J106" s="52"/>
      <c r="K106" s="53"/>
      <c r="L106" s="80"/>
      <c r="M106" s="53"/>
      <c r="N106" s="54"/>
      <c r="O106" s="81"/>
      <c r="P106" s="80"/>
      <c r="Q106" s="53"/>
      <c r="R106" s="62"/>
      <c r="S106" s="56"/>
    </row>
    <row r="107" spans="1:19" s="5" customFormat="1" ht="9.6" customHeight="1">
      <c r="A107" s="58"/>
      <c r="B107" s="59"/>
      <c r="C107" s="59"/>
      <c r="D107" s="59"/>
      <c r="E107" s="76" t="str">
        <f>UPPER(IF($D106="","",VLOOKUP($D106,'1D ELO (4)'!$A$7:$P$33,11)))</f>
        <v/>
      </c>
      <c r="F107" s="77" t="str">
        <f>UPPER(IF($D106="","",VLOOKUP($D106,'1D ELO (4)'!$A$7:$P$33,8)))</f>
        <v/>
      </c>
      <c r="G107" s="77" t="str">
        <f>IF($D106="","",VLOOKUP($D106,'1D ELO (4)'!$A$7:$P$33,9))</f>
        <v/>
      </c>
      <c r="H107" s="78"/>
      <c r="I107" s="77" t="str">
        <f>IF($D106="","",VLOOKUP($D106,'1D ELO (4)'!$A$7:$P$33,10))</f>
        <v/>
      </c>
      <c r="J107" s="60"/>
      <c r="K107" s="61" t="str">
        <f>IF(J107="a",F106,IF(J107="b",F108,""))</f>
        <v/>
      </c>
      <c r="L107" s="80"/>
      <c r="M107" s="53"/>
      <c r="N107" s="54"/>
      <c r="O107" s="53"/>
      <c r="P107" s="80"/>
      <c r="Q107" s="53"/>
      <c r="R107" s="62"/>
      <c r="S107" s="56"/>
    </row>
    <row r="108" spans="1:19" s="5" customFormat="1" ht="9.6" customHeight="1">
      <c r="A108" s="58"/>
      <c r="B108" s="64"/>
      <c r="C108" s="64"/>
      <c r="D108" s="84"/>
      <c r="E108" s="85"/>
      <c r="F108" s="66"/>
      <c r="G108" s="66"/>
      <c r="H108" s="71"/>
      <c r="I108" s="66"/>
      <c r="J108" s="67"/>
      <c r="K108" s="68" t="str">
        <f>UPPER(IF(OR(J109="a",J109="as"),F106,IF(OR(J109="b",J109="bs"),F110,)))</f>
        <v/>
      </c>
      <c r="L108" s="90"/>
      <c r="M108" s="53"/>
      <c r="N108" s="54"/>
      <c r="O108" s="53"/>
      <c r="P108" s="80"/>
      <c r="Q108" s="53"/>
      <c r="R108" s="62"/>
      <c r="S108" s="56"/>
    </row>
    <row r="109" spans="1:19" s="5" customFormat="1" ht="9.6" customHeight="1">
      <c r="A109" s="58"/>
      <c r="B109" s="64"/>
      <c r="C109" s="64"/>
      <c r="D109" s="84"/>
      <c r="E109" s="85"/>
      <c r="F109" s="66"/>
      <c r="G109" s="66"/>
      <c r="H109" s="71"/>
      <c r="I109" s="72" t="s">
        <v>173</v>
      </c>
      <c r="J109" s="73"/>
      <c r="K109" s="74" t="str">
        <f>UPPER(IF(OR(J109="a",J109="as"),F107,IF(OR(J109="b",J109="bs"),F111,)))</f>
        <v/>
      </c>
      <c r="L109" s="60"/>
      <c r="M109" s="53"/>
      <c r="N109" s="54"/>
      <c r="O109" s="53"/>
      <c r="P109" s="80"/>
      <c r="Q109" s="53"/>
      <c r="R109" s="62"/>
      <c r="S109" s="56"/>
    </row>
    <row r="110" spans="1:19" s="5" customFormat="1" ht="9.6" customHeight="1">
      <c r="A110" s="46">
        <v>24</v>
      </c>
      <c r="B110" s="47" t="str">
        <f>IF($D110="","",VLOOKUP($D110,'1D ELO (4)'!$A$7:$P$39,14))</f>
        <v/>
      </c>
      <c r="C110" s="47" t="str">
        <f>IF($D110="","",VLOOKUP($D110,'1D ELO (4)'!$A$7:$P$39,15))</f>
        <v/>
      </c>
      <c r="D110" s="48"/>
      <c r="E110" s="92" t="str">
        <f>UPPER(IF($D110="","",VLOOKUP($D110,'1D ELO (4)'!$A$7:$P$39,5)))</f>
        <v/>
      </c>
      <c r="F110" s="93" t="str">
        <f>UPPER(IF($D110="","",VLOOKUP($D110,'1D ELO (4)'!$A$7:$P$39,2)))</f>
        <v/>
      </c>
      <c r="G110" s="93" t="str">
        <f>IF($D110="","",VLOOKUP($D110,'1D ELO (4)'!$A$7:$P$39,3))</f>
        <v/>
      </c>
      <c r="H110" s="94"/>
      <c r="I110" s="93" t="str">
        <f>IF($D110="","",VLOOKUP($D110,'1D ELO (4)'!$A$7:$P$39,4))</f>
        <v/>
      </c>
      <c r="J110" s="79"/>
      <c r="K110" s="53"/>
      <c r="L110" s="54"/>
      <c r="M110" s="81"/>
      <c r="N110" s="69"/>
      <c r="O110" s="53"/>
      <c r="P110" s="80"/>
      <c r="Q110" s="53"/>
      <c r="R110" s="62"/>
      <c r="S110" s="56"/>
    </row>
    <row r="111" spans="1:19" s="5" customFormat="1" ht="9.6" customHeight="1">
      <c r="A111" s="58"/>
      <c r="B111" s="59"/>
      <c r="C111" s="59"/>
      <c r="D111" s="59"/>
      <c r="E111" s="92" t="str">
        <f>UPPER(IF($D110="","",VLOOKUP($D110,'1D ELO (4)'!$A$7:$P$33,11)))</f>
        <v/>
      </c>
      <c r="F111" s="93" t="str">
        <f>UPPER(IF($D110="","",VLOOKUP($D110,'1D ELO (4)'!$A$7:$P$33,8)))</f>
        <v/>
      </c>
      <c r="G111" s="93" t="str">
        <f>IF($D110="","",VLOOKUP($D110,'1D ELO (4)'!$A$7:$P$33,9))</f>
        <v/>
      </c>
      <c r="H111" s="94"/>
      <c r="I111" s="93" t="str">
        <f>IF($D110="","",VLOOKUP($D110,'1D ELO (4)'!$A$7:$P$33,10))</f>
        <v/>
      </c>
      <c r="J111" s="60"/>
      <c r="K111" s="53"/>
      <c r="L111" s="54"/>
      <c r="M111" s="82"/>
      <c r="N111" s="83"/>
      <c r="O111" s="53"/>
      <c r="P111" s="80"/>
      <c r="Q111" s="53"/>
      <c r="R111" s="62"/>
      <c r="S111" s="56"/>
    </row>
    <row r="112" spans="1:19" s="5" customFormat="1" ht="9.6" customHeight="1">
      <c r="A112" s="58"/>
      <c r="B112" s="64"/>
      <c r="C112" s="64"/>
      <c r="D112" s="84"/>
      <c r="E112" s="85"/>
      <c r="F112" s="66"/>
      <c r="G112" s="66"/>
      <c r="H112" s="71"/>
      <c r="I112" s="66"/>
      <c r="J112" s="86"/>
      <c r="K112" s="53"/>
      <c r="L112" s="54"/>
      <c r="M112" s="53"/>
      <c r="N112" s="54"/>
      <c r="O112" s="54"/>
      <c r="P112" s="67"/>
      <c r="Q112" s="68" t="str">
        <f>UPPER(IF(OR(P113="a",P113="as"),O96,IF(OR(P113="b",P113="bs"),O128,)))</f>
        <v/>
      </c>
      <c r="R112" s="95"/>
      <c r="S112" s="56"/>
    </row>
    <row r="113" spans="1:19" s="5" customFormat="1" ht="9.6" customHeight="1">
      <c r="A113" s="58"/>
      <c r="B113" s="64"/>
      <c r="C113" s="64"/>
      <c r="D113" s="84"/>
      <c r="E113" s="85"/>
      <c r="F113" s="66"/>
      <c r="G113" s="66"/>
      <c r="H113" s="71"/>
      <c r="I113" s="66"/>
      <c r="J113" s="86"/>
      <c r="K113" s="53"/>
      <c r="L113" s="54"/>
      <c r="M113" s="53"/>
      <c r="N113" s="54"/>
      <c r="O113" s="87" t="s">
        <v>173</v>
      </c>
      <c r="P113" s="73"/>
      <c r="Q113" s="74" t="str">
        <f>UPPER(IF(OR(P113="a",P113="as"),O97,IF(OR(P113="b",P113="bs"),O129,)))</f>
        <v/>
      </c>
      <c r="R113" s="96"/>
      <c r="S113" s="56"/>
    </row>
    <row r="114" spans="1:19" s="5" customFormat="1" ht="9.6" customHeight="1">
      <c r="A114" s="46">
        <v>25</v>
      </c>
      <c r="B114" s="47" t="str">
        <f>IF($D114="","",VLOOKUP($D114,'1D ELO (4)'!$A$7:$P$39,14))</f>
        <v/>
      </c>
      <c r="C114" s="47" t="str">
        <f>IF($D114="","",VLOOKUP($D114,'1D ELO (4)'!$A$7:$P$39,15))</f>
        <v/>
      </c>
      <c r="D114" s="48"/>
      <c r="E114" s="92" t="str">
        <f>UPPER(IF($D114="","",VLOOKUP($D114,'1D ELO (4)'!$A$7:$P$39,5)))</f>
        <v/>
      </c>
      <c r="F114" s="93" t="str">
        <f>UPPER(IF($D114="","",VLOOKUP($D114,'1D ELO (4)'!$A$7:$P$39,2)))</f>
        <v/>
      </c>
      <c r="G114" s="93" t="str">
        <f>IF($D114="","",VLOOKUP($D114,'1D ELO (4)'!$A$7:$P$39,3))</f>
        <v/>
      </c>
      <c r="H114" s="94"/>
      <c r="I114" s="93" t="str">
        <f>IF($D114="","",VLOOKUP($D114,'1D ELO (4)'!$A$7:$P$39,4))</f>
        <v/>
      </c>
      <c r="J114" s="52"/>
      <c r="K114" s="53"/>
      <c r="L114" s="54"/>
      <c r="M114" s="53"/>
      <c r="N114" s="54"/>
      <c r="O114" s="53"/>
      <c r="P114" s="80"/>
      <c r="Q114" s="81"/>
      <c r="R114" s="62"/>
      <c r="S114" s="56"/>
    </row>
    <row r="115" spans="1:19" s="5" customFormat="1" ht="9.6" customHeight="1">
      <c r="A115" s="58"/>
      <c r="B115" s="59"/>
      <c r="C115" s="59"/>
      <c r="D115" s="59"/>
      <c r="E115" s="92" t="str">
        <f>UPPER(IF($D114="","",VLOOKUP($D114,'1D ELO (4)'!$A$7:$P$33,11)))</f>
        <v/>
      </c>
      <c r="F115" s="93" t="str">
        <f>UPPER(IF($D114="","",VLOOKUP($D114,'1D ELO (4)'!$A$7:$P$33,8)))</f>
        <v/>
      </c>
      <c r="G115" s="93" t="str">
        <f>IF($D114="","",VLOOKUP($D114,'1D ELO (4)'!$A$7:$P$33,9))</f>
        <v/>
      </c>
      <c r="H115" s="94"/>
      <c r="I115" s="93" t="str">
        <f>IF($D114="","",VLOOKUP($D114,'1D ELO (4)'!$A$7:$P$33,10))</f>
        <v/>
      </c>
      <c r="J115" s="60"/>
      <c r="K115" s="61" t="str">
        <f>IF(J115="a",F114,IF(J115="b",F116,""))</f>
        <v/>
      </c>
      <c r="L115" s="54"/>
      <c r="M115" s="53"/>
      <c r="N115" s="54"/>
      <c r="O115" s="53"/>
      <c r="P115" s="80"/>
      <c r="Q115" s="82"/>
      <c r="R115" s="97"/>
      <c r="S115" s="56"/>
    </row>
    <row r="116" spans="1:19" s="5" customFormat="1" ht="9.6" customHeight="1">
      <c r="A116" s="58"/>
      <c r="B116" s="64"/>
      <c r="C116" s="64"/>
      <c r="D116" s="84"/>
      <c r="E116" s="85"/>
      <c r="F116" s="66"/>
      <c r="G116" s="66"/>
      <c r="H116" s="71"/>
      <c r="I116" s="66"/>
      <c r="J116" s="67"/>
      <c r="K116" s="68" t="str">
        <f>UPPER(IF(OR(J117="a",J117="as"),F114,IF(OR(J117="b",J117="bs"),F118,)))</f>
        <v/>
      </c>
      <c r="L116" s="69"/>
      <c r="M116" s="53"/>
      <c r="N116" s="54"/>
      <c r="O116" s="53"/>
      <c r="P116" s="80"/>
      <c r="Q116" s="53"/>
      <c r="R116" s="62"/>
      <c r="S116" s="56"/>
    </row>
    <row r="117" spans="1:19" s="5" customFormat="1" ht="9.6" customHeight="1">
      <c r="A117" s="58"/>
      <c r="B117" s="64"/>
      <c r="C117" s="64"/>
      <c r="D117" s="84"/>
      <c r="E117" s="85"/>
      <c r="F117" s="66"/>
      <c r="G117" s="66"/>
      <c r="H117" s="71"/>
      <c r="I117" s="72" t="s">
        <v>173</v>
      </c>
      <c r="J117" s="73"/>
      <c r="K117" s="74" t="str">
        <f>UPPER(IF(OR(J117="a",J117="as"),F115,IF(OR(J117="b",J117="bs"),F119,)))</f>
        <v/>
      </c>
      <c r="L117" s="75"/>
      <c r="M117" s="53"/>
      <c r="N117" s="54"/>
      <c r="O117" s="53"/>
      <c r="P117" s="80"/>
      <c r="Q117" s="53"/>
      <c r="R117" s="62"/>
      <c r="S117" s="56"/>
    </row>
    <row r="118" spans="1:19" s="5" customFormat="1" ht="9.6" customHeight="1">
      <c r="A118" s="58">
        <v>26</v>
      </c>
      <c r="B118" s="47" t="str">
        <f>IF($D118="","",VLOOKUP($D118,'1D ELO (4)'!$A$7:$P$39,14))</f>
        <v/>
      </c>
      <c r="C118" s="47" t="str">
        <f>IF($D118="","",VLOOKUP($D118,'1D ELO (4)'!$A$7:$P$39,15))</f>
        <v/>
      </c>
      <c r="D118" s="48"/>
      <c r="E118" s="76" t="str">
        <f>UPPER(IF($D118="","",VLOOKUP($D118,'1D ELO (4)'!$A$7:$P$39,5)))</f>
        <v/>
      </c>
      <c r="F118" s="77" t="str">
        <f>UPPER(IF($D118="","",VLOOKUP($D118,'1D ELO (4)'!$A$7:$P$39,2)))</f>
        <v/>
      </c>
      <c r="G118" s="77" t="str">
        <f>IF($D118="","",VLOOKUP($D118,'1D ELO (4)'!$A$7:$P$39,3))</f>
        <v/>
      </c>
      <c r="H118" s="78"/>
      <c r="I118" s="77" t="str">
        <f>IF($D118="","",VLOOKUP($D118,'1D ELO (4)'!$A$7:$P$39,4))</f>
        <v/>
      </c>
      <c r="J118" s="79"/>
      <c r="K118" s="53"/>
      <c r="L118" s="80"/>
      <c r="M118" s="81"/>
      <c r="N118" s="69"/>
      <c r="O118" s="53"/>
      <c r="P118" s="80"/>
      <c r="Q118" s="53"/>
      <c r="R118" s="62"/>
      <c r="S118" s="56"/>
    </row>
    <row r="119" spans="1:19" s="5" customFormat="1" ht="9.6" customHeight="1">
      <c r="A119" s="58"/>
      <c r="B119" s="59"/>
      <c r="C119" s="59"/>
      <c r="D119" s="59"/>
      <c r="E119" s="76" t="str">
        <f>UPPER(IF($D118="","",VLOOKUP($D118,'1D ELO (4)'!$A$7:$P$33,11)))</f>
        <v/>
      </c>
      <c r="F119" s="77" t="str">
        <f>UPPER(IF($D118="","",VLOOKUP($D118,'1D ELO (4)'!$A$7:$P$33,8)))</f>
        <v/>
      </c>
      <c r="G119" s="77" t="str">
        <f>IF($D118="","",VLOOKUP($D118,'1D ELO (4)'!$A$7:$P$33,9))</f>
        <v/>
      </c>
      <c r="H119" s="78"/>
      <c r="I119" s="77" t="str">
        <f>IF($D118="","",VLOOKUP($D118,'1D ELO (4)'!$A$7:$P$33,10))</f>
        <v/>
      </c>
      <c r="J119" s="60"/>
      <c r="K119" s="53"/>
      <c r="L119" s="80"/>
      <c r="M119" s="82"/>
      <c r="N119" s="83"/>
      <c r="O119" s="53"/>
      <c r="P119" s="80"/>
      <c r="Q119" s="53"/>
      <c r="R119" s="62"/>
      <c r="S119" s="56"/>
    </row>
    <row r="120" spans="1:19" s="5" customFormat="1" ht="9.6" customHeight="1">
      <c r="A120" s="58"/>
      <c r="B120" s="64"/>
      <c r="C120" s="64"/>
      <c r="D120" s="84"/>
      <c r="E120" s="85"/>
      <c r="F120" s="66"/>
      <c r="G120" s="66"/>
      <c r="H120" s="71"/>
      <c r="I120" s="66"/>
      <c r="J120" s="86"/>
      <c r="K120" s="53"/>
      <c r="L120" s="67"/>
      <c r="M120" s="68" t="str">
        <f>UPPER(IF(OR(L121="a",L121="as"),K116,IF(OR(L121="b",L121="bs"),K124,)))</f>
        <v/>
      </c>
      <c r="N120" s="54"/>
      <c r="O120" s="53"/>
      <c r="P120" s="80"/>
      <c r="Q120" s="53"/>
      <c r="R120" s="62"/>
      <c r="S120" s="56"/>
    </row>
    <row r="121" spans="1:19" s="5" customFormat="1" ht="9.6" customHeight="1">
      <c r="A121" s="58"/>
      <c r="B121" s="64"/>
      <c r="C121" s="64"/>
      <c r="D121" s="84"/>
      <c r="E121" s="85"/>
      <c r="F121" s="66"/>
      <c r="G121" s="66"/>
      <c r="H121" s="71"/>
      <c r="I121" s="66"/>
      <c r="J121" s="86"/>
      <c r="K121" s="87" t="s">
        <v>173</v>
      </c>
      <c r="L121" s="73"/>
      <c r="M121" s="74" t="str">
        <f>UPPER(IF(OR(L121="a",L121="as"),K117,IF(OR(L121="b",L121="bs"),K125,)))</f>
        <v/>
      </c>
      <c r="N121" s="75"/>
      <c r="O121" s="53"/>
      <c r="P121" s="80"/>
      <c r="Q121" s="53"/>
      <c r="R121" s="62"/>
      <c r="S121" s="56"/>
    </row>
    <row r="122" spans="1:19" s="5" customFormat="1" ht="9.6" customHeight="1">
      <c r="A122" s="88">
        <v>27</v>
      </c>
      <c r="B122" s="47" t="str">
        <f>IF($D122="","",VLOOKUP($D122,'1D ELO (4)'!$A$7:$P$39,14))</f>
        <v/>
      </c>
      <c r="C122" s="47" t="str">
        <f>IF($D122="","",VLOOKUP($D122,'1D ELO (4)'!$A$7:$P$39,15))</f>
        <v/>
      </c>
      <c r="D122" s="48"/>
      <c r="E122" s="76" t="str">
        <f>UPPER(IF($D122="","",VLOOKUP($D122,'1D ELO (4)'!$A$7:$P$39,5)))</f>
        <v/>
      </c>
      <c r="F122" s="77" t="str">
        <f>UPPER(IF($D122="","",VLOOKUP($D122,'1D ELO (4)'!$A$7:$P$39,2)))</f>
        <v/>
      </c>
      <c r="G122" s="77" t="str">
        <f>IF($D122="","",VLOOKUP($D122,'1D ELO (4)'!$A$7:$P$39,3))</f>
        <v/>
      </c>
      <c r="H122" s="78"/>
      <c r="I122" s="77" t="str">
        <f>IF($D122="","",VLOOKUP($D122,'1D ELO (4)'!$A$7:$P$39,4))</f>
        <v/>
      </c>
      <c r="J122" s="52"/>
      <c r="K122" s="53"/>
      <c r="L122" s="80"/>
      <c r="M122" s="53"/>
      <c r="N122" s="80"/>
      <c r="O122" s="81"/>
      <c r="P122" s="80"/>
      <c r="Q122" s="53"/>
      <c r="R122" s="62"/>
      <c r="S122" s="56"/>
    </row>
    <row r="123" spans="1:19" s="5" customFormat="1" ht="9.6" customHeight="1">
      <c r="A123" s="58"/>
      <c r="B123" s="59"/>
      <c r="C123" s="59"/>
      <c r="D123" s="59"/>
      <c r="E123" s="76" t="str">
        <f>UPPER(IF($D122="","",VLOOKUP($D122,'1D ELO (4)'!$A$7:$P$33,11)))</f>
        <v/>
      </c>
      <c r="F123" s="77" t="str">
        <f>UPPER(IF($D122="","",VLOOKUP($D122,'1D ELO (4)'!$A$7:$P$33,8)))</f>
        <v/>
      </c>
      <c r="G123" s="77" t="str">
        <f>IF($D122="","",VLOOKUP($D122,'1D ELO (4)'!$A$7:$P$33,9))</f>
        <v/>
      </c>
      <c r="H123" s="78"/>
      <c r="I123" s="77" t="str">
        <f>IF($D122="","",VLOOKUP($D122,'1D ELO (4)'!$A$7:$P$33,10))</f>
        <v/>
      </c>
      <c r="J123" s="60"/>
      <c r="K123" s="61" t="str">
        <f>IF(J123="a",F122,IF(J123="b",F124,""))</f>
        <v/>
      </c>
      <c r="L123" s="80"/>
      <c r="M123" s="53"/>
      <c r="N123" s="80"/>
      <c r="O123" s="53"/>
      <c r="P123" s="80"/>
      <c r="Q123" s="53"/>
      <c r="R123" s="62"/>
      <c r="S123" s="56"/>
    </row>
    <row r="124" spans="1:19" s="5" customFormat="1" ht="9.6" customHeight="1">
      <c r="A124" s="58"/>
      <c r="B124" s="64"/>
      <c r="C124" s="64"/>
      <c r="D124" s="64"/>
      <c r="E124" s="70"/>
      <c r="F124" s="66"/>
      <c r="G124" s="66"/>
      <c r="H124" s="71"/>
      <c r="I124" s="66"/>
      <c r="J124" s="67"/>
      <c r="K124" s="68" t="str">
        <f>UPPER(IF(OR(J125="a",J125="as"),F122,IF(OR(J125="b",J125="bs"),F126,)))</f>
        <v/>
      </c>
      <c r="L124" s="90"/>
      <c r="M124" s="53"/>
      <c r="N124" s="80"/>
      <c r="O124" s="53"/>
      <c r="P124" s="80"/>
      <c r="Q124" s="53"/>
      <c r="R124" s="62"/>
      <c r="S124" s="56"/>
    </row>
    <row r="125" spans="1:19" s="5" customFormat="1" ht="9.6" customHeight="1">
      <c r="A125" s="58"/>
      <c r="B125" s="64"/>
      <c r="C125" s="64"/>
      <c r="D125" s="64"/>
      <c r="E125" s="70"/>
      <c r="F125" s="66"/>
      <c r="G125" s="66"/>
      <c r="H125" s="71"/>
      <c r="I125" s="72" t="s">
        <v>173</v>
      </c>
      <c r="J125" s="73"/>
      <c r="K125" s="74" t="str">
        <f>UPPER(IF(OR(J125="a",J125="as"),F123,IF(OR(J125="b",J125="bs"),F127,)))</f>
        <v/>
      </c>
      <c r="L125" s="60"/>
      <c r="M125" s="53"/>
      <c r="N125" s="80"/>
      <c r="O125" s="53"/>
      <c r="P125" s="80"/>
      <c r="Q125" s="53"/>
      <c r="R125" s="62"/>
      <c r="S125" s="56"/>
    </row>
    <row r="126" spans="1:19" s="5" customFormat="1" ht="9.6" customHeight="1">
      <c r="A126" s="58">
        <v>28</v>
      </c>
      <c r="B126" s="47" t="str">
        <f>IF($D126="","",VLOOKUP($D126,'1D ELO (4)'!$A$7:$P$39,14))</f>
        <v/>
      </c>
      <c r="C126" s="47" t="str">
        <f>IF($D126="","",VLOOKUP($D126,'1D ELO (4)'!$A$7:$P$39,15))</f>
        <v/>
      </c>
      <c r="D126" s="48"/>
      <c r="E126" s="76" t="str">
        <f>UPPER(IF($D126="","",VLOOKUP($D126,'1D ELO (4)'!$A$7:$P$39,5)))</f>
        <v/>
      </c>
      <c r="F126" s="77" t="str">
        <f>UPPER(IF($D126="","",VLOOKUP($D126,'1D ELO (4)'!$A$7:$P$39,2)))</f>
        <v/>
      </c>
      <c r="G126" s="77" t="str">
        <f>IF($D126="","",VLOOKUP($D126,'1D ELO (4)'!$A$7:$P$39,3))</f>
        <v/>
      </c>
      <c r="H126" s="78"/>
      <c r="I126" s="77" t="str">
        <f>IF($D126="","",VLOOKUP($D126,'1D ELO (4)'!$A$7:$P$39,4))</f>
        <v/>
      </c>
      <c r="J126" s="79"/>
      <c r="K126" s="53"/>
      <c r="L126" s="54"/>
      <c r="M126" s="81"/>
      <c r="N126" s="90"/>
      <c r="O126" s="53"/>
      <c r="P126" s="80"/>
      <c r="Q126" s="53"/>
      <c r="R126" s="62"/>
      <c r="S126" s="56"/>
    </row>
    <row r="127" spans="1:19" s="5" customFormat="1" ht="9.6" customHeight="1">
      <c r="A127" s="58"/>
      <c r="B127" s="59"/>
      <c r="C127" s="59"/>
      <c r="D127" s="59"/>
      <c r="E127" s="76" t="str">
        <f>UPPER(IF($D126="","",VLOOKUP($D126,'1D ELO (4)'!$A$7:$P$33,11)))</f>
        <v/>
      </c>
      <c r="F127" s="77" t="str">
        <f>UPPER(IF($D126="","",VLOOKUP($D126,'1D ELO (4)'!$A$7:$P$33,8)))</f>
        <v/>
      </c>
      <c r="G127" s="77" t="str">
        <f>IF($D126="","",VLOOKUP($D126,'1D ELO (4)'!$A$7:$P$33,9))</f>
        <v/>
      </c>
      <c r="H127" s="78"/>
      <c r="I127" s="77" t="str">
        <f>IF($D126="","",VLOOKUP($D126,'1D ELO (4)'!$A$7:$P$33,10))</f>
        <v/>
      </c>
      <c r="J127" s="60"/>
      <c r="K127" s="53"/>
      <c r="L127" s="54"/>
      <c r="M127" s="82"/>
      <c r="N127" s="91"/>
      <c r="O127" s="53"/>
      <c r="P127" s="80"/>
      <c r="Q127" s="53"/>
      <c r="R127" s="62"/>
      <c r="S127" s="56"/>
    </row>
    <row r="128" spans="1:19" s="5" customFormat="1" ht="9.6" customHeight="1">
      <c r="A128" s="58"/>
      <c r="B128" s="64"/>
      <c r="C128" s="64"/>
      <c r="D128" s="64"/>
      <c r="E128" s="70"/>
      <c r="F128" s="66"/>
      <c r="G128" s="66"/>
      <c r="H128" s="71"/>
      <c r="I128" s="66"/>
      <c r="J128" s="86"/>
      <c r="K128" s="53"/>
      <c r="L128" s="54"/>
      <c r="M128" s="53"/>
      <c r="N128" s="67"/>
      <c r="O128" s="68" t="str">
        <f>UPPER(IF(OR(N129="a",N129="as"),M120,IF(OR(N129="b",N129="bs"),M136,)))</f>
        <v/>
      </c>
      <c r="P128" s="80"/>
      <c r="Q128" s="53"/>
      <c r="R128" s="62"/>
      <c r="S128" s="56"/>
    </row>
    <row r="129" spans="1:19" s="5" customFormat="1" ht="9.6" customHeight="1">
      <c r="A129" s="58"/>
      <c r="B129" s="64"/>
      <c r="C129" s="64"/>
      <c r="D129" s="64"/>
      <c r="E129" s="70"/>
      <c r="F129" s="66"/>
      <c r="G129" s="66"/>
      <c r="H129" s="71"/>
      <c r="I129" s="66"/>
      <c r="J129" s="86"/>
      <c r="K129" s="53"/>
      <c r="L129" s="54"/>
      <c r="M129" s="87" t="s">
        <v>173</v>
      </c>
      <c r="N129" s="73"/>
      <c r="O129" s="74" t="str">
        <f>UPPER(IF(OR(N129="a",N129="as"),M121,IF(OR(N129="b",N129="bs"),M137,)))</f>
        <v/>
      </c>
      <c r="P129" s="60"/>
      <c r="Q129" s="53"/>
      <c r="R129" s="62"/>
      <c r="S129" s="56"/>
    </row>
    <row r="130" spans="1:19" s="5" customFormat="1" ht="9.6" customHeight="1">
      <c r="A130" s="88">
        <v>29</v>
      </c>
      <c r="B130" s="47" t="str">
        <f>IF($D130="","",VLOOKUP($D130,'1D ELO (4)'!$A$7:$P$39,14))</f>
        <v/>
      </c>
      <c r="C130" s="47" t="str">
        <f>IF($D130="","",VLOOKUP($D130,'1D ELO (4)'!$A$7:$P$39,15))</f>
        <v/>
      </c>
      <c r="D130" s="48"/>
      <c r="E130" s="76" t="str">
        <f>UPPER(IF($D130="","",VLOOKUP($D130,'1D ELO (4)'!$A$7:$P$39,5)))</f>
        <v/>
      </c>
      <c r="F130" s="77" t="str">
        <f>UPPER(IF($D130="","",VLOOKUP($D130,'1D ELO (4)'!$A$7:$P$39,2)))</f>
        <v/>
      </c>
      <c r="G130" s="77" t="str">
        <f>IF($D130="","",VLOOKUP($D130,'1D ELO (4)'!$A$7:$P$39,3))</f>
        <v/>
      </c>
      <c r="H130" s="78"/>
      <c r="I130" s="77" t="str">
        <f>IF($D130="","",VLOOKUP($D130,'1D ELO (4)'!$A$7:$P$39,4))</f>
        <v/>
      </c>
      <c r="J130" s="52"/>
      <c r="K130" s="53"/>
      <c r="L130" s="54"/>
      <c r="M130" s="53"/>
      <c r="N130" s="80"/>
      <c r="O130" s="53"/>
      <c r="P130" s="54"/>
      <c r="Q130" s="53"/>
      <c r="R130" s="62"/>
      <c r="S130" s="56"/>
    </row>
    <row r="131" spans="1:19" s="5" customFormat="1" ht="9.6" customHeight="1">
      <c r="A131" s="58"/>
      <c r="B131" s="59"/>
      <c r="C131" s="59"/>
      <c r="D131" s="59"/>
      <c r="E131" s="76" t="str">
        <f>UPPER(IF($D130="","",VLOOKUP($D130,'1D ELO (4)'!$A$7:$P$33,11)))</f>
        <v/>
      </c>
      <c r="F131" s="77" t="str">
        <f>UPPER(IF($D130="","",VLOOKUP($D130,'1D ELO (4)'!$A$7:$P$33,8)))</f>
        <v/>
      </c>
      <c r="G131" s="77" t="str">
        <f>IF($D130="","",VLOOKUP($D130,'1D ELO (4)'!$A$7:$P$33,9))</f>
        <v/>
      </c>
      <c r="H131" s="78"/>
      <c r="I131" s="77" t="str">
        <f>IF($D130="","",VLOOKUP($D130,'1D ELO (4)'!$A$7:$P$33,10))</f>
        <v/>
      </c>
      <c r="J131" s="60"/>
      <c r="K131" s="61" t="str">
        <f>IF(J131="a",F130,IF(J131="b",F132,""))</f>
        <v/>
      </c>
      <c r="L131" s="54"/>
      <c r="M131" s="53"/>
      <c r="N131" s="80"/>
      <c r="O131" s="53"/>
      <c r="P131" s="54"/>
      <c r="Q131" s="53"/>
      <c r="R131" s="62"/>
      <c r="S131" s="56"/>
    </row>
    <row r="132" spans="1:19" s="5" customFormat="1" ht="9.6" customHeight="1">
      <c r="A132" s="58"/>
      <c r="B132" s="64"/>
      <c r="C132" s="64"/>
      <c r="D132" s="84"/>
      <c r="E132" s="85"/>
      <c r="F132" s="66"/>
      <c r="G132" s="66"/>
      <c r="H132" s="71"/>
      <c r="I132" s="66"/>
      <c r="J132" s="67"/>
      <c r="K132" s="68" t="str">
        <f>UPPER(IF(OR(J133="a",J133="as"),F130,IF(OR(J133="b",J133="bs"),F134,)))</f>
        <v/>
      </c>
      <c r="L132" s="69"/>
      <c r="M132" s="53"/>
      <c r="N132" s="80"/>
      <c r="O132" s="53"/>
      <c r="P132" s="54"/>
      <c r="Q132" s="53"/>
      <c r="R132" s="62"/>
      <c r="S132" s="56"/>
    </row>
    <row r="133" spans="1:19" s="5" customFormat="1" ht="9.6" customHeight="1">
      <c r="A133" s="58"/>
      <c r="B133" s="64"/>
      <c r="C133" s="64"/>
      <c r="D133" s="84"/>
      <c r="E133" s="85"/>
      <c r="F133" s="66"/>
      <c r="G133" s="66"/>
      <c r="H133" s="71"/>
      <c r="I133" s="72" t="s">
        <v>173</v>
      </c>
      <c r="J133" s="73"/>
      <c r="K133" s="74" t="str">
        <f>UPPER(IF(OR(J133="a",J133="as"),F131,IF(OR(J133="b",J133="bs"),F135,)))</f>
        <v/>
      </c>
      <c r="L133" s="75"/>
      <c r="M133" s="53"/>
      <c r="N133" s="80"/>
      <c r="O133" s="53"/>
      <c r="P133" s="54"/>
      <c r="Q133" s="53"/>
      <c r="R133" s="62"/>
      <c r="S133" s="56"/>
    </row>
    <row r="134" spans="1:19" s="5" customFormat="1" ht="9.6" customHeight="1">
      <c r="A134" s="58">
        <v>30</v>
      </c>
      <c r="B134" s="47" t="str">
        <f>IF($D134="","",VLOOKUP($D134,'1D ELO (4)'!$A$7:$P$39,14))</f>
        <v/>
      </c>
      <c r="C134" s="47" t="str">
        <f>IF($D134="","",VLOOKUP($D134,'1D ELO (4)'!$A$7:$P$39,15))</f>
        <v/>
      </c>
      <c r="D134" s="48"/>
      <c r="E134" s="76" t="str">
        <f>UPPER(IF($D134="","",VLOOKUP($D134,'1D ELO (4)'!$A$7:$P$39,5)))</f>
        <v/>
      </c>
      <c r="F134" s="77" t="str">
        <f>UPPER(IF($D134="","",VLOOKUP($D134,'1D ELO (4)'!$A$7:$P$39,2)))</f>
        <v/>
      </c>
      <c r="G134" s="77" t="str">
        <f>IF($D134="","",VLOOKUP($D134,'1D ELO (4)'!$A$7:$P$39,3))</f>
        <v/>
      </c>
      <c r="H134" s="78"/>
      <c r="I134" s="77" t="str">
        <f>IF($D134="","",VLOOKUP($D134,'1D ELO (4)'!$A$7:$P$39,4))</f>
        <v/>
      </c>
      <c r="J134" s="79"/>
      <c r="K134" s="53"/>
      <c r="L134" s="80"/>
      <c r="M134" s="81"/>
      <c r="N134" s="90"/>
      <c r="O134" s="53"/>
      <c r="P134" s="54"/>
      <c r="Q134" s="53"/>
      <c r="R134" s="62"/>
      <c r="S134" s="56"/>
    </row>
    <row r="135" spans="1:19" s="5" customFormat="1" ht="9.6" customHeight="1">
      <c r="A135" s="58"/>
      <c r="B135" s="59"/>
      <c r="C135" s="59"/>
      <c r="D135" s="59"/>
      <c r="E135" s="76" t="str">
        <f>UPPER(IF($D134="","",VLOOKUP($D134,'1D ELO (4)'!$A$7:$P$33,11)))</f>
        <v/>
      </c>
      <c r="F135" s="77" t="str">
        <f>UPPER(IF($D134="","",VLOOKUP($D134,'1D ELO (4)'!$A$7:$P$33,8)))</f>
        <v/>
      </c>
      <c r="G135" s="77" t="str">
        <f>IF($D134="","",VLOOKUP($D134,'1D ELO (4)'!$A$7:$P$33,9))</f>
        <v/>
      </c>
      <c r="H135" s="78"/>
      <c r="I135" s="77" t="str">
        <f>IF($D134="","",VLOOKUP($D134,'1D ELO (4)'!$A$7:$P$33,10))</f>
        <v/>
      </c>
      <c r="J135" s="60"/>
      <c r="K135" s="53"/>
      <c r="L135" s="80"/>
      <c r="M135" s="82"/>
      <c r="N135" s="91"/>
      <c r="O135" s="53"/>
      <c r="P135" s="54"/>
      <c r="Q135" s="53"/>
      <c r="R135" s="62"/>
      <c r="S135" s="56"/>
    </row>
    <row r="136" spans="1:19" s="5" customFormat="1" ht="9.6" customHeight="1">
      <c r="A136" s="58"/>
      <c r="B136" s="64"/>
      <c r="C136" s="64"/>
      <c r="D136" s="84"/>
      <c r="E136" s="85"/>
      <c r="F136" s="66"/>
      <c r="G136" s="66"/>
      <c r="H136" s="71"/>
      <c r="I136" s="66"/>
      <c r="J136" s="86"/>
      <c r="K136" s="53"/>
      <c r="L136" s="67"/>
      <c r="M136" s="68" t="str">
        <f>UPPER(IF(OR(L137="a",L137="as"),K132,IF(OR(L137="b",L137="bs"),K140,)))</f>
        <v/>
      </c>
      <c r="N136" s="80"/>
      <c r="O136" s="53"/>
      <c r="P136" s="54"/>
      <c r="Q136" s="53"/>
      <c r="R136" s="62"/>
      <c r="S136" s="56"/>
    </row>
    <row r="137" spans="1:19" s="5" customFormat="1" ht="9.6" customHeight="1">
      <c r="A137" s="58"/>
      <c r="B137" s="64"/>
      <c r="C137" s="64"/>
      <c r="D137" s="84"/>
      <c r="E137" s="85"/>
      <c r="F137" s="66"/>
      <c r="G137" s="66"/>
      <c r="H137" s="71"/>
      <c r="I137" s="66"/>
      <c r="J137" s="86"/>
      <c r="K137" s="87" t="s">
        <v>173</v>
      </c>
      <c r="L137" s="73"/>
      <c r="M137" s="74" t="str">
        <f>UPPER(IF(OR(L137="a",L137="as"),K133,IF(OR(L137="b",L137="bs"),K141,)))</f>
        <v/>
      </c>
      <c r="N137" s="60"/>
      <c r="O137" s="53"/>
      <c r="P137" s="54"/>
      <c r="Q137" s="53"/>
      <c r="R137" s="62"/>
      <c r="S137" s="56"/>
    </row>
    <row r="138" spans="1:19" s="5" customFormat="1" ht="9.6" customHeight="1">
      <c r="A138" s="88">
        <v>31</v>
      </c>
      <c r="B138" s="47" t="str">
        <f>IF($D138="","",VLOOKUP($D138,'1D ELO (4)'!$A$7:$P$39,14))</f>
        <v/>
      </c>
      <c r="C138" s="47" t="str">
        <f>IF($D138="","",VLOOKUP($D138,'1D ELO (4)'!$A$7:$P$39,15))</f>
        <v/>
      </c>
      <c r="D138" s="48"/>
      <c r="E138" s="76" t="str">
        <f>UPPER(IF($D138="","",VLOOKUP($D138,'1D ELO (4)'!$A$7:$P$39,5)))</f>
        <v/>
      </c>
      <c r="F138" s="77" t="str">
        <f>UPPER(IF($D138="","",VLOOKUP($D138,'1D ELO (4)'!$A$7:$P$39,2)))</f>
        <v/>
      </c>
      <c r="G138" s="77" t="str">
        <f>IF($D138="","",VLOOKUP($D138,'1D ELO (4)'!$A$7:$P$39,3))</f>
        <v/>
      </c>
      <c r="H138" s="78"/>
      <c r="I138" s="77" t="str">
        <f>IF($D138="","",VLOOKUP($D138,'1D ELO (4)'!$A$7:$P$39,4))</f>
        <v/>
      </c>
      <c r="J138" s="52"/>
      <c r="K138" s="53"/>
      <c r="L138" s="80"/>
      <c r="M138" s="53"/>
      <c r="N138" s="54"/>
      <c r="O138" s="98" t="str">
        <f>O63</f>
        <v>Döntő</v>
      </c>
      <c r="P138" s="99"/>
      <c r="Q138" s="98" t="str">
        <f>Q63</f>
        <v>Nyertes</v>
      </c>
      <c r="R138" s="99"/>
      <c r="S138" s="56"/>
    </row>
    <row r="139" spans="1:19" s="5" customFormat="1" ht="9.6" customHeight="1">
      <c r="A139" s="58"/>
      <c r="B139" s="59"/>
      <c r="C139" s="59"/>
      <c r="D139" s="59"/>
      <c r="E139" s="76" t="str">
        <f>UPPER(IF($D138="","",VLOOKUP($D138,'1D ELO (4)'!$A$7:$P$33,11)))</f>
        <v/>
      </c>
      <c r="F139" s="77" t="str">
        <f>UPPER(IF($D138="","",VLOOKUP($D138,'1D ELO (4)'!$A$7:$P$33,8)))</f>
        <v/>
      </c>
      <c r="G139" s="77" t="str">
        <f>IF($D138="","",VLOOKUP($D138,'1D ELO (4)'!$A$7:$P$33,9))</f>
        <v/>
      </c>
      <c r="H139" s="78"/>
      <c r="I139" s="77" t="str">
        <f>IF($D138="","",VLOOKUP($D138,'1D ELO (4)'!$A$7:$P$33,10))</f>
        <v/>
      </c>
      <c r="J139" s="60"/>
      <c r="K139" s="61" t="str">
        <f>IF(J139="a",F138,IF(J139="b",F140,""))</f>
        <v/>
      </c>
      <c r="L139" s="80"/>
      <c r="M139" s="53"/>
      <c r="N139" s="54"/>
      <c r="O139" s="100" t="str">
        <f>O64</f>
        <v/>
      </c>
      <c r="P139" s="99"/>
      <c r="Q139" s="102"/>
      <c r="R139" s="99"/>
      <c r="S139" s="56"/>
    </row>
    <row r="140" spans="1:19" s="5" customFormat="1" ht="9.6" customHeight="1">
      <c r="A140" s="58"/>
      <c r="B140" s="64"/>
      <c r="C140" s="64"/>
      <c r="D140" s="64"/>
      <c r="E140" s="70"/>
      <c r="F140" s="66"/>
      <c r="G140" s="66"/>
      <c r="H140" s="71"/>
      <c r="I140" s="66"/>
      <c r="J140" s="67"/>
      <c r="K140" s="68" t="str">
        <f>UPPER(IF(OR(J141="a",J141="as"),F138,IF(OR(J141="b",J141="bs"),F142,)))</f>
        <v/>
      </c>
      <c r="L140" s="90"/>
      <c r="M140" s="53"/>
      <c r="N140" s="54"/>
      <c r="O140" s="103" t="str">
        <f>O65</f>
        <v/>
      </c>
      <c r="P140" s="180"/>
      <c r="Q140" s="102"/>
      <c r="R140" s="99"/>
      <c r="S140" s="56"/>
    </row>
    <row r="141" spans="1:19" s="5" customFormat="1" ht="9.6" customHeight="1">
      <c r="A141" s="58"/>
      <c r="B141" s="64"/>
      <c r="C141" s="64"/>
      <c r="D141" s="64"/>
      <c r="E141" s="70"/>
      <c r="F141" s="66"/>
      <c r="G141" s="66"/>
      <c r="H141" s="71"/>
      <c r="I141" s="72" t="s">
        <v>173</v>
      </c>
      <c r="J141" s="73"/>
      <c r="K141" s="74" t="str">
        <f>UPPER(IF(OR(J141="a",J141="as"),F139,IF(OR(J141="b",J141="bs"),F143,)))</f>
        <v/>
      </c>
      <c r="L141" s="60"/>
      <c r="M141" s="53"/>
      <c r="N141" s="54"/>
      <c r="O141" s="102"/>
      <c r="P141" s="181"/>
      <c r="Q141" s="100" t="str">
        <f>Q66</f>
        <v/>
      </c>
      <c r="R141" s="99"/>
      <c r="S141" s="56"/>
    </row>
    <row r="142" spans="1:19" s="5" customFormat="1" ht="9.6" customHeight="1">
      <c r="A142" s="107">
        <v>32</v>
      </c>
      <c r="B142" s="47" t="str">
        <f>IF($D142="","",VLOOKUP($D142,'1D ELO (4)'!$A$7:$P$39,14))</f>
        <v/>
      </c>
      <c r="C142" s="47" t="str">
        <f>IF($D142="","",VLOOKUP($D142,'1D ELO (4)'!$A$7:$P$39,15))</f>
        <v/>
      </c>
      <c r="D142" s="48"/>
      <c r="E142" s="92" t="str">
        <f>UPPER(IF($D142="","",VLOOKUP($D142,'1D ELO (4)'!$A$7:$P$39,5)))</f>
        <v/>
      </c>
      <c r="F142" s="93" t="str">
        <f>UPPER(IF($D142="","",VLOOKUP($D142,'1D ELO (4)'!$A$7:$P$39,2)))</f>
        <v/>
      </c>
      <c r="G142" s="93" t="str">
        <f>IF($D142="","",VLOOKUP($D142,'1D ELO (4)'!$A$7:$P$39,3))</f>
        <v/>
      </c>
      <c r="H142" s="94"/>
      <c r="I142" s="93" t="str">
        <f>IF($D142="","",VLOOKUP($D142,'1D ELO (4)'!$A$7:$P$39,4))</f>
        <v/>
      </c>
      <c r="J142" s="79"/>
      <c r="K142" s="53"/>
      <c r="L142" s="54"/>
      <c r="M142" s="81"/>
      <c r="N142" s="69"/>
      <c r="O142" s="102"/>
      <c r="P142" s="181"/>
      <c r="Q142" s="103" t="str">
        <f>Q67</f>
        <v/>
      </c>
      <c r="R142" s="180"/>
      <c r="S142" s="56"/>
    </row>
    <row r="143" spans="1:19" s="5" customFormat="1" ht="9.6" customHeight="1">
      <c r="A143" s="58"/>
      <c r="B143" s="59"/>
      <c r="C143" s="59"/>
      <c r="D143" s="59"/>
      <c r="E143" s="92" t="str">
        <f>UPPER(IF($D142="","",VLOOKUP($D142,'1D ELO (4)'!$A$7:$P$33,11)))</f>
        <v/>
      </c>
      <c r="F143" s="93" t="str">
        <f>UPPER(IF($D142="","",VLOOKUP($D142,'1D ELO (4)'!$A$7:$P$33,8)))</f>
        <v/>
      </c>
      <c r="G143" s="93" t="str">
        <f>IF($D142="","",VLOOKUP($D142,'1D ELO (4)'!$A$7:$P$33,9))</f>
        <v/>
      </c>
      <c r="H143" s="94"/>
      <c r="I143" s="93" t="str">
        <f>IF($D142="","",VLOOKUP($D142,'1D ELO (4)'!$A$7:$P$33,10))</f>
        <v/>
      </c>
      <c r="J143" s="60"/>
      <c r="K143" s="53"/>
      <c r="L143" s="54"/>
      <c r="M143" s="82"/>
      <c r="N143" s="83"/>
      <c r="O143" s="100" t="str">
        <f>O68</f>
        <v/>
      </c>
      <c r="P143" s="181"/>
      <c r="Q143" s="102">
        <f>Q68</f>
        <v>0</v>
      </c>
      <c r="R143" s="99"/>
      <c r="S143" s="56"/>
    </row>
    <row r="144" spans="1:19" s="5" customFormat="1" ht="9.6" customHeight="1">
      <c r="A144" s="112"/>
      <c r="B144" s="113"/>
      <c r="C144" s="113"/>
      <c r="D144" s="114"/>
      <c r="E144" s="114"/>
      <c r="F144" s="115"/>
      <c r="G144" s="115"/>
      <c r="H144" s="116"/>
      <c r="I144" s="115"/>
      <c r="J144" s="117"/>
      <c r="K144" s="118"/>
      <c r="L144" s="119"/>
      <c r="M144" s="118"/>
      <c r="N144" s="119"/>
      <c r="O144" s="103" t="str">
        <f>O69</f>
        <v/>
      </c>
      <c r="P144" s="182"/>
      <c r="Q144" s="183"/>
      <c r="R144" s="184"/>
      <c r="S144" s="56"/>
    </row>
    <row r="145" spans="1:19" s="5" customFormat="1" ht="6" customHeight="1">
      <c r="A145" s="112"/>
      <c r="B145" s="113"/>
      <c r="C145" s="113"/>
      <c r="D145" s="114"/>
      <c r="E145" s="114"/>
      <c r="F145" s="115"/>
      <c r="G145" s="115"/>
      <c r="H145" s="116"/>
      <c r="I145" s="115"/>
      <c r="J145" s="117"/>
      <c r="K145" s="118"/>
      <c r="L145" s="119"/>
      <c r="M145" s="121"/>
      <c r="N145" s="122"/>
      <c r="O145" s="123"/>
      <c r="P145" s="124"/>
      <c r="Q145" s="123"/>
      <c r="R145" s="124"/>
      <c r="S145" s="56"/>
    </row>
    <row r="146" spans="1:19" s="6" customFormat="1" ht="10.5" customHeight="1">
      <c r="A146" s="125" t="s">
        <v>112</v>
      </c>
      <c r="B146" s="126"/>
      <c r="C146" s="127"/>
      <c r="D146" s="128" t="s">
        <v>140</v>
      </c>
      <c r="E146" s="128"/>
      <c r="F146" s="129" t="s">
        <v>349</v>
      </c>
      <c r="G146" s="128" t="s">
        <v>140</v>
      </c>
      <c r="H146" s="129" t="s">
        <v>349</v>
      </c>
      <c r="I146" s="130"/>
      <c r="J146" s="129" t="s">
        <v>140</v>
      </c>
      <c r="K146" s="129" t="s">
        <v>350</v>
      </c>
      <c r="L146" s="131"/>
      <c r="M146" s="129" t="s">
        <v>351</v>
      </c>
      <c r="N146" s="132"/>
      <c r="O146" s="133" t="s">
        <v>352</v>
      </c>
      <c r="P146" s="133"/>
      <c r="Q146" s="134">
        <f>Q71</f>
        <v>0</v>
      </c>
      <c r="R146" s="135"/>
    </row>
    <row r="147" spans="1:19" s="6" customFormat="1" ht="9" customHeight="1">
      <c r="A147" s="136" t="s">
        <v>362</v>
      </c>
      <c r="B147" s="137"/>
      <c r="C147" s="138"/>
      <c r="D147" s="139">
        <v>1</v>
      </c>
      <c r="E147" s="139"/>
      <c r="F147" s="140">
        <f t="shared" ref="F147:H154" si="0">F72</f>
        <v>0</v>
      </c>
      <c r="G147" s="185">
        <f t="shared" si="0"/>
        <v>5</v>
      </c>
      <c r="H147" s="185">
        <f t="shared" si="0"/>
        <v>0</v>
      </c>
      <c r="I147" s="142"/>
      <c r="J147" s="143" t="s">
        <v>146</v>
      </c>
      <c r="K147" s="137">
        <f t="shared" ref="K147:K154" si="1">K72</f>
        <v>0</v>
      </c>
      <c r="L147" s="144"/>
      <c r="M147" s="137">
        <f t="shared" ref="M147:M154" si="2">M72</f>
        <v>0</v>
      </c>
      <c r="N147" s="145"/>
      <c r="O147" s="146" t="s">
        <v>363</v>
      </c>
      <c r="P147" s="147"/>
      <c r="Q147" s="147"/>
      <c r="R147" s="148"/>
    </row>
    <row r="148" spans="1:19" s="6" customFormat="1" ht="9" customHeight="1">
      <c r="A148" s="149" t="s">
        <v>148</v>
      </c>
      <c r="B148" s="150"/>
      <c r="C148" s="151"/>
      <c r="D148" s="139"/>
      <c r="E148" s="139"/>
      <c r="F148" s="140">
        <f t="shared" si="0"/>
        <v>0</v>
      </c>
      <c r="G148" s="185">
        <f t="shared" si="0"/>
        <v>0</v>
      </c>
      <c r="H148" s="185">
        <f t="shared" si="0"/>
        <v>0</v>
      </c>
      <c r="I148" s="142"/>
      <c r="J148" s="143"/>
      <c r="K148" s="137">
        <f t="shared" si="1"/>
        <v>0</v>
      </c>
      <c r="L148" s="144"/>
      <c r="M148" s="137">
        <f t="shared" si="2"/>
        <v>0</v>
      </c>
      <c r="N148" s="145"/>
      <c r="O148" s="150"/>
      <c r="P148" s="152"/>
      <c r="Q148" s="150"/>
      <c r="R148" s="153"/>
    </row>
    <row r="149" spans="1:19" s="6" customFormat="1" ht="9" customHeight="1">
      <c r="A149" s="154"/>
      <c r="B149" s="155"/>
      <c r="C149" s="156"/>
      <c r="D149" s="139">
        <v>2</v>
      </c>
      <c r="E149" s="139"/>
      <c r="F149" s="140">
        <f t="shared" si="0"/>
        <v>0</v>
      </c>
      <c r="G149" s="185">
        <f t="shared" si="0"/>
        <v>6</v>
      </c>
      <c r="H149" s="185">
        <f t="shared" si="0"/>
        <v>0</v>
      </c>
      <c r="I149" s="142"/>
      <c r="J149" s="143" t="s">
        <v>149</v>
      </c>
      <c r="K149" s="137">
        <f t="shared" si="1"/>
        <v>0</v>
      </c>
      <c r="L149" s="144"/>
      <c r="M149" s="137">
        <f t="shared" si="2"/>
        <v>0</v>
      </c>
      <c r="N149" s="145"/>
      <c r="O149" s="146" t="s">
        <v>151</v>
      </c>
      <c r="P149" s="147"/>
      <c r="Q149" s="147"/>
      <c r="R149" s="148"/>
    </row>
    <row r="150" spans="1:19" s="6" customFormat="1" ht="9" customHeight="1">
      <c r="A150" s="157"/>
      <c r="B150" s="158"/>
      <c r="C150" s="159"/>
      <c r="D150" s="139"/>
      <c r="E150" s="139"/>
      <c r="F150" s="140">
        <f t="shared" si="0"/>
        <v>0</v>
      </c>
      <c r="G150" s="185">
        <f t="shared" si="0"/>
        <v>0</v>
      </c>
      <c r="H150" s="185">
        <f t="shared" si="0"/>
        <v>0</v>
      </c>
      <c r="I150" s="142"/>
      <c r="J150" s="143"/>
      <c r="K150" s="137">
        <f t="shared" si="1"/>
        <v>0</v>
      </c>
      <c r="L150" s="144"/>
      <c r="M150" s="137">
        <f t="shared" si="2"/>
        <v>0</v>
      </c>
      <c r="N150" s="145"/>
      <c r="O150" s="137"/>
      <c r="P150" s="144"/>
      <c r="Q150" s="137"/>
      <c r="R150" s="145"/>
    </row>
    <row r="151" spans="1:19" s="6" customFormat="1" ht="9" customHeight="1">
      <c r="A151" s="160"/>
      <c r="B151" s="161"/>
      <c r="C151" s="162"/>
      <c r="D151" s="139">
        <v>3</v>
      </c>
      <c r="E151" s="139"/>
      <c r="F151" s="140">
        <f t="shared" si="0"/>
        <v>0</v>
      </c>
      <c r="G151" s="185">
        <f t="shared" si="0"/>
        <v>7</v>
      </c>
      <c r="H151" s="185">
        <f t="shared" si="0"/>
        <v>0</v>
      </c>
      <c r="I151" s="142"/>
      <c r="J151" s="143" t="s">
        <v>150</v>
      </c>
      <c r="K151" s="137">
        <f t="shared" si="1"/>
        <v>0</v>
      </c>
      <c r="L151" s="144"/>
      <c r="M151" s="137">
        <f t="shared" si="2"/>
        <v>0</v>
      </c>
      <c r="N151" s="145"/>
      <c r="O151" s="150"/>
      <c r="P151" s="152"/>
      <c r="Q151" s="150"/>
      <c r="R151" s="153"/>
    </row>
    <row r="152" spans="1:19" s="6" customFormat="1" ht="9" customHeight="1">
      <c r="A152" s="163"/>
      <c r="B152" s="164"/>
      <c r="C152" s="159"/>
      <c r="D152" s="139"/>
      <c r="E152" s="139"/>
      <c r="F152" s="140">
        <f t="shared" si="0"/>
        <v>0</v>
      </c>
      <c r="G152" s="185">
        <f t="shared" si="0"/>
        <v>0</v>
      </c>
      <c r="H152" s="185">
        <f t="shared" si="0"/>
        <v>0</v>
      </c>
      <c r="I152" s="142"/>
      <c r="J152" s="143"/>
      <c r="K152" s="137">
        <f t="shared" si="1"/>
        <v>0</v>
      </c>
      <c r="L152" s="144"/>
      <c r="M152" s="137">
        <f t="shared" si="2"/>
        <v>0</v>
      </c>
      <c r="N152" s="145"/>
      <c r="O152" s="146" t="s">
        <v>155</v>
      </c>
      <c r="P152" s="147"/>
      <c r="Q152" s="147"/>
      <c r="R152" s="148"/>
    </row>
    <row r="153" spans="1:19" s="6" customFormat="1" ht="9" customHeight="1">
      <c r="A153" s="163"/>
      <c r="B153" s="164"/>
      <c r="C153" s="165"/>
      <c r="D153" s="139">
        <v>4</v>
      </c>
      <c r="E153" s="139"/>
      <c r="F153" s="140">
        <f t="shared" si="0"/>
        <v>0</v>
      </c>
      <c r="G153" s="185">
        <f t="shared" si="0"/>
        <v>8</v>
      </c>
      <c r="H153" s="185">
        <f t="shared" si="0"/>
        <v>0</v>
      </c>
      <c r="I153" s="142"/>
      <c r="J153" s="143" t="s">
        <v>152</v>
      </c>
      <c r="K153" s="137">
        <f t="shared" si="1"/>
        <v>0</v>
      </c>
      <c r="L153" s="144"/>
      <c r="M153" s="137">
        <f t="shared" si="2"/>
        <v>0</v>
      </c>
      <c r="N153" s="145"/>
      <c r="O153" s="137"/>
      <c r="P153" s="144"/>
      <c r="Q153" s="137"/>
      <c r="R153" s="145"/>
    </row>
    <row r="154" spans="1:19" s="6" customFormat="1" ht="9" customHeight="1">
      <c r="A154" s="166"/>
      <c r="B154" s="167"/>
      <c r="C154" s="168"/>
      <c r="D154" s="169"/>
      <c r="E154" s="169"/>
      <c r="F154" s="171">
        <f t="shared" si="0"/>
        <v>0</v>
      </c>
      <c r="G154" s="186">
        <f t="shared" si="0"/>
        <v>0</v>
      </c>
      <c r="H154" s="186">
        <f t="shared" si="0"/>
        <v>0</v>
      </c>
      <c r="I154" s="172"/>
      <c r="J154" s="173"/>
      <c r="K154" s="150">
        <f t="shared" si="1"/>
        <v>0</v>
      </c>
      <c r="L154" s="152"/>
      <c r="M154" s="150">
        <f t="shared" si="2"/>
        <v>0</v>
      </c>
      <c r="N154" s="153"/>
      <c r="O154" s="150">
        <f>O79</f>
        <v>0</v>
      </c>
      <c r="P154" s="152"/>
      <c r="Q154" s="150"/>
      <c r="R154" s="153"/>
    </row>
  </sheetData>
  <mergeCells count="1">
    <mergeCell ref="A4:C4"/>
  </mergeCells>
  <conditionalFormatting sqref="O64">
    <cfRule type="expression" dxfId="78" priority="15" stopIfTrue="1">
      <formula>P38="as"</formula>
    </cfRule>
    <cfRule type="expression" dxfId="77" priority="16" stopIfTrue="1">
      <formula>P38="bs"</formula>
    </cfRule>
  </conditionalFormatting>
  <conditionalFormatting sqref="O65">
    <cfRule type="expression" dxfId="76" priority="19" stopIfTrue="1">
      <formula>P38="as"</formula>
    </cfRule>
    <cfRule type="expression" dxfId="75" priority="20" stopIfTrue="1">
      <formula>P38="bs"</formula>
    </cfRule>
  </conditionalFormatting>
  <conditionalFormatting sqref="O68">
    <cfRule type="expression" dxfId="74" priority="13" stopIfTrue="1">
      <formula>P113="as"</formula>
    </cfRule>
    <cfRule type="expression" dxfId="73" priority="14" stopIfTrue="1">
      <formula>P113="bs"</formula>
    </cfRule>
  </conditionalFormatting>
  <conditionalFormatting sqref="O69">
    <cfRule type="expression" dxfId="72" priority="17" stopIfTrue="1">
      <formula>P113="as"</formula>
    </cfRule>
    <cfRule type="expression" dxfId="71" priority="18" stopIfTrue="1">
      <formula>P113="bs"</formula>
    </cfRule>
  </conditionalFormatting>
  <conditionalFormatting sqref="O139">
    <cfRule type="expression" dxfId="70" priority="5" stopIfTrue="1">
      <formula>P38="as"</formula>
    </cfRule>
    <cfRule type="expression" dxfId="69" priority="6" stopIfTrue="1">
      <formula>P38="bs"</formula>
    </cfRule>
  </conditionalFormatting>
  <conditionalFormatting sqref="O140">
    <cfRule type="expression" dxfId="68" priority="9" stopIfTrue="1">
      <formula>P38="as"</formula>
    </cfRule>
    <cfRule type="expression" dxfId="67" priority="10" stopIfTrue="1">
      <formula>P38="bs"</formula>
    </cfRule>
  </conditionalFormatting>
  <conditionalFormatting sqref="O143">
    <cfRule type="expression" dxfId="66" priority="3" stopIfTrue="1">
      <formula>P113="as"</formula>
    </cfRule>
    <cfRule type="expression" dxfId="65" priority="4" stopIfTrue="1">
      <formula>P113="bs"</formula>
    </cfRule>
  </conditionalFormatting>
  <conditionalFormatting sqref="O144">
    <cfRule type="expression" dxfId="64" priority="7" stopIfTrue="1">
      <formula>P113="as"</formula>
    </cfRule>
    <cfRule type="expression" dxfId="63" priority="8" stopIfTrue="1">
      <formula>P113="bs"</formula>
    </cfRule>
  </conditionalFormatting>
  <conditionalFormatting sqref="Q141">
    <cfRule type="expression" dxfId="62" priority="1" stopIfTrue="1">
      <formula>P67="as"</formula>
    </cfRule>
    <cfRule type="expression" dxfId="61" priority="2" stopIfTrue="1">
      <formula>P67="bs"</formula>
    </cfRule>
  </conditionalFormatting>
  <conditionalFormatting sqref="Q142">
    <cfRule type="expression" dxfId="60" priority="11" stopIfTrue="1">
      <formula>P67="as"</formula>
    </cfRule>
    <cfRule type="expression" dxfId="59" priority="12" stopIfTrue="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4F00-000000000000}">
      <formula1>$U$7:$U$16</formula1>
    </dataValidation>
  </dataValidations>
  <printOptions horizontalCentered="1"/>
  <pageMargins left="0.35" right="0.35" top="0.39" bottom="0.39" header="0" footer="0"/>
  <pageSetup paperSize="9" orientation="portrait" horizontalDpi="300" verticalDpi="300"/>
  <headerFooter alignWithMargins="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09633"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09634"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45">
    <tabColor indexed="42"/>
  </sheetPr>
  <dimension ref="A1:O134"/>
  <sheetViews>
    <sheetView showGridLines="0" showZeros="0" workbookViewId="0">
      <pane ySplit="6" topLeftCell="A7" activePane="bottomLeft" state="frozen"/>
      <selection pane="bottomLeft" activeCell="D27" sqref="D27"/>
    </sheetView>
  </sheetViews>
  <sheetFormatPr defaultColWidth="9" defaultRowHeight="13.2"/>
  <cols>
    <col min="1" max="1" width="6.33203125" customWidth="1"/>
    <col min="2" max="2" width="14.5546875" customWidth="1"/>
    <col min="3" max="3" width="13.6640625" customWidth="1"/>
    <col min="4" max="4" width="11.5546875" style="205" customWidth="1"/>
    <col min="5" max="5" width="10.5546875" style="528" customWidth="1"/>
    <col min="6" max="6" width="29.88671875" style="206" customWidth="1"/>
    <col min="7" max="7" width="8.6640625" style="602" customWidth="1"/>
    <col min="8" max="8" width="0.109375" style="205" customWidth="1"/>
    <col min="9" max="9" width="5.5546875" style="205" hidden="1" customWidth="1"/>
    <col min="10" max="10" width="8" style="205" hidden="1" customWidth="1"/>
    <col min="11" max="11" width="0.109375" style="205" hidden="1" customWidth="1"/>
    <col min="12" max="13" width="7.44140625" style="205" customWidth="1"/>
    <col min="14" max="14" width="7.44140625" style="205" hidden="1" customWidth="1"/>
    <col min="15" max="15" width="7.44140625" style="205" customWidth="1"/>
  </cols>
  <sheetData>
    <row r="1" spans="1:15" ht="24.6">
      <c r="A1" s="529" t="str">
        <f>Altalanos!$A$6</f>
        <v>Bács-Kiskun megyei Tenisz Diákolimpia</v>
      </c>
      <c r="B1" s="9"/>
      <c r="C1" s="9"/>
      <c r="D1" s="12"/>
      <c r="E1" s="209" t="s">
        <v>365</v>
      </c>
      <c r="F1" s="269"/>
      <c r="G1" s="603"/>
      <c r="H1" s="531"/>
      <c r="I1" s="531"/>
      <c r="J1" s="531"/>
      <c r="K1" s="531"/>
      <c r="L1" s="531"/>
      <c r="M1" s="531"/>
      <c r="N1" s="531"/>
      <c r="O1" s="532"/>
    </row>
    <row r="2" spans="1:15">
      <c r="B2" s="17" t="s">
        <v>99</v>
      </c>
      <c r="C2" s="187">
        <f>Altalanos!$E$8</f>
        <v>0</v>
      </c>
      <c r="D2" s="269"/>
      <c r="E2" s="209" t="s">
        <v>366</v>
      </c>
      <c r="F2" s="533"/>
      <c r="G2" s="604"/>
      <c r="H2" s="207"/>
      <c r="I2" s="207"/>
      <c r="J2" s="207"/>
      <c r="K2" s="207"/>
      <c r="L2" s="216"/>
      <c r="M2" s="214"/>
      <c r="N2" s="214"/>
      <c r="O2" s="216"/>
    </row>
    <row r="3" spans="1:15" s="5" customFormat="1">
      <c r="A3" s="605"/>
      <c r="B3" s="606"/>
      <c r="C3" s="606"/>
      <c r="D3" s="606"/>
      <c r="E3" s="607"/>
      <c r="F3" s="606"/>
      <c r="G3" s="608"/>
      <c r="H3" s="537"/>
      <c r="I3" s="538"/>
      <c r="J3" s="538"/>
      <c r="K3" s="538"/>
      <c r="L3" s="539" t="s">
        <v>155</v>
      </c>
      <c r="M3" s="540"/>
      <c r="N3" s="226"/>
      <c r="O3" s="541"/>
    </row>
    <row r="4" spans="1:15" s="5" customFormat="1">
      <c r="A4" s="23" t="s">
        <v>101</v>
      </c>
      <c r="B4" s="23"/>
      <c r="C4" s="228" t="s">
        <v>11</v>
      </c>
      <c r="D4" s="23" t="s">
        <v>102</v>
      </c>
      <c r="E4" s="609"/>
      <c r="F4" s="610"/>
      <c r="G4" s="611" t="s">
        <v>103</v>
      </c>
      <c r="H4" s="545"/>
      <c r="I4" s="546"/>
      <c r="J4" s="546"/>
      <c r="K4" s="546"/>
      <c r="L4" s="545"/>
      <c r="M4" s="547"/>
      <c r="N4" s="547"/>
      <c r="O4" s="232"/>
    </row>
    <row r="5" spans="1:15" s="5" customFormat="1">
      <c r="A5" s="27" t="str">
        <f>Altalanos!$A$10</f>
        <v>2026.05.12</v>
      </c>
      <c r="B5" s="27"/>
      <c r="C5" s="548" t="str">
        <f>Altalanos!$C$10</f>
        <v>Baja</v>
      </c>
      <c r="D5" s="233" t="str">
        <f>Altalanos!$D$10</f>
        <v/>
      </c>
      <c r="E5" s="35"/>
      <c r="F5" s="233"/>
      <c r="G5" s="612">
        <f>Altalanos!$E$10</f>
        <v>0</v>
      </c>
      <c r="H5" s="234"/>
      <c r="I5" s="35"/>
      <c r="J5" s="35"/>
      <c r="K5" s="35"/>
      <c r="L5" s="234"/>
      <c r="M5" s="233"/>
      <c r="N5" s="233"/>
      <c r="O5" s="551"/>
    </row>
    <row r="6" spans="1:15" ht="30" customHeight="1">
      <c r="A6" s="552" t="s">
        <v>367</v>
      </c>
      <c r="B6" s="239" t="s">
        <v>167</v>
      </c>
      <c r="C6" s="239" t="s">
        <v>114</v>
      </c>
      <c r="D6" s="239" t="s">
        <v>115</v>
      </c>
      <c r="E6" s="242" t="s">
        <v>339</v>
      </c>
      <c r="F6" s="613" t="s">
        <v>341</v>
      </c>
      <c r="G6" s="614" t="s">
        <v>368</v>
      </c>
      <c r="H6" s="555" t="s">
        <v>369</v>
      </c>
      <c r="I6" s="556" t="s">
        <v>370</v>
      </c>
      <c r="J6" s="557" t="s">
        <v>371</v>
      </c>
      <c r="K6" s="556" t="s">
        <v>372</v>
      </c>
      <c r="L6" s="615" t="s">
        <v>373</v>
      </c>
      <c r="M6" s="616" t="s">
        <v>374</v>
      </c>
      <c r="N6" s="617" t="s">
        <v>375</v>
      </c>
      <c r="O6" s="242" t="s">
        <v>345</v>
      </c>
    </row>
    <row r="7" spans="1:15" s="203" customFormat="1" ht="18.899999999999999" customHeight="1">
      <c r="A7" s="562">
        <v>1</v>
      </c>
      <c r="B7" s="246"/>
      <c r="C7" s="246"/>
      <c r="D7" s="247"/>
      <c r="E7" s="563"/>
      <c r="F7" s="618"/>
      <c r="G7" s="619"/>
      <c r="H7" s="566"/>
      <c r="I7" s="567"/>
      <c r="J7" s="568"/>
      <c r="K7" s="567"/>
      <c r="L7" s="569"/>
      <c r="M7" s="247"/>
      <c r="N7" s="570"/>
      <c r="O7" s="618"/>
    </row>
    <row r="8" spans="1:15" s="203" customFormat="1" ht="18.899999999999999" customHeight="1">
      <c r="A8" s="562">
        <v>2</v>
      </c>
      <c r="B8" s="246"/>
      <c r="C8" s="246"/>
      <c r="D8" s="247"/>
      <c r="E8" s="563"/>
      <c r="F8" s="574"/>
      <c r="G8" s="247"/>
      <c r="H8" s="566"/>
      <c r="I8" s="567"/>
      <c r="J8" s="568"/>
      <c r="K8" s="567"/>
      <c r="L8" s="569"/>
      <c r="M8" s="247"/>
      <c r="N8" s="570"/>
      <c r="O8" s="576"/>
    </row>
    <row r="9" spans="1:15" s="203" customFormat="1" ht="18.899999999999999" customHeight="1">
      <c r="A9" s="562">
        <v>3</v>
      </c>
      <c r="B9" s="246"/>
      <c r="C9" s="246"/>
      <c r="D9" s="247"/>
      <c r="E9" s="563"/>
      <c r="F9" s="574"/>
      <c r="G9" s="247"/>
      <c r="H9" s="566"/>
      <c r="I9" s="567"/>
      <c r="J9" s="568"/>
      <c r="K9" s="567"/>
      <c r="L9" s="569"/>
      <c r="M9" s="247"/>
      <c r="N9" s="573"/>
      <c r="O9" s="574"/>
    </row>
    <row r="10" spans="1:15" s="203" customFormat="1" ht="18.899999999999999" customHeight="1">
      <c r="A10" s="562">
        <v>4</v>
      </c>
      <c r="B10" s="246"/>
      <c r="C10" s="246"/>
      <c r="D10" s="247"/>
      <c r="E10" s="563"/>
      <c r="F10" s="574"/>
      <c r="G10" s="247"/>
      <c r="H10" s="566"/>
      <c r="I10" s="567"/>
      <c r="J10" s="568"/>
      <c r="K10" s="567"/>
      <c r="L10" s="569"/>
      <c r="M10" s="247"/>
      <c r="N10" s="575"/>
      <c r="O10" s="576"/>
    </row>
    <row r="11" spans="1:15" s="203" customFormat="1" ht="18.899999999999999" customHeight="1">
      <c r="A11" s="562">
        <v>5</v>
      </c>
      <c r="B11" s="246"/>
      <c r="C11" s="246"/>
      <c r="D11" s="247"/>
      <c r="E11" s="563"/>
      <c r="F11" s="574"/>
      <c r="G11" s="619"/>
      <c r="H11" s="566"/>
      <c r="I11" s="567"/>
      <c r="J11" s="568"/>
      <c r="K11" s="567"/>
      <c r="L11" s="569"/>
      <c r="M11" s="247"/>
      <c r="N11" s="573"/>
      <c r="O11" s="576"/>
    </row>
    <row r="12" spans="1:15" s="203" customFormat="1" ht="18.899999999999999" customHeight="1">
      <c r="A12" s="562">
        <v>6</v>
      </c>
      <c r="B12" s="246"/>
      <c r="C12" s="246"/>
      <c r="D12" s="247"/>
      <c r="E12" s="563"/>
      <c r="F12" s="574"/>
      <c r="G12" s="247"/>
      <c r="H12" s="566"/>
      <c r="I12" s="567"/>
      <c r="J12" s="568"/>
      <c r="K12" s="567"/>
      <c r="L12" s="569"/>
      <c r="M12" s="247"/>
      <c r="N12" s="573"/>
      <c r="O12" s="576"/>
    </row>
    <row r="13" spans="1:15" s="203" customFormat="1" ht="18.899999999999999" customHeight="1">
      <c r="A13" s="562">
        <v>7</v>
      </c>
      <c r="B13" s="246"/>
      <c r="C13" s="246"/>
      <c r="D13" s="247"/>
      <c r="E13" s="563"/>
      <c r="F13" s="574"/>
      <c r="G13" s="247"/>
      <c r="H13" s="566"/>
      <c r="I13" s="567"/>
      <c r="J13" s="568"/>
      <c r="K13" s="567"/>
      <c r="L13" s="569"/>
      <c r="M13" s="247"/>
      <c r="N13" s="573"/>
      <c r="O13" s="576"/>
    </row>
    <row r="14" spans="1:15" s="203" customFormat="1" ht="18.899999999999999" customHeight="1">
      <c r="A14" s="562">
        <v>8</v>
      </c>
      <c r="B14" s="246"/>
      <c r="C14" s="246"/>
      <c r="D14" s="247"/>
      <c r="E14" s="563"/>
      <c r="F14" s="574"/>
      <c r="G14" s="247"/>
      <c r="H14" s="566"/>
      <c r="I14" s="567"/>
      <c r="J14" s="568"/>
      <c r="K14" s="567"/>
      <c r="L14" s="569"/>
      <c r="M14" s="247"/>
      <c r="N14" s="573"/>
      <c r="O14" s="576"/>
    </row>
    <row r="15" spans="1:15" s="203" customFormat="1" ht="18.899999999999999" customHeight="1">
      <c r="A15" s="562">
        <v>9</v>
      </c>
      <c r="B15" s="246"/>
      <c r="C15" s="246"/>
      <c r="D15" s="247"/>
      <c r="E15" s="563"/>
      <c r="F15" s="574"/>
      <c r="G15" s="247"/>
      <c r="H15" s="566"/>
      <c r="I15" s="567"/>
      <c r="J15" s="568"/>
      <c r="K15" s="567"/>
      <c r="L15" s="569"/>
      <c r="M15" s="247"/>
      <c r="N15" s="580"/>
      <c r="O15" s="576"/>
    </row>
    <row r="16" spans="1:15" s="203" customFormat="1" ht="18.899999999999999" customHeight="1">
      <c r="A16" s="562">
        <v>10</v>
      </c>
      <c r="B16" s="246"/>
      <c r="C16" s="246"/>
      <c r="D16" s="247"/>
      <c r="E16" s="563"/>
      <c r="F16" s="574"/>
      <c r="G16" s="247"/>
      <c r="H16" s="566"/>
      <c r="I16" s="567"/>
      <c r="J16" s="568"/>
      <c r="K16" s="567"/>
      <c r="L16" s="569"/>
      <c r="M16" s="247"/>
      <c r="N16" s="570"/>
      <c r="O16" s="576"/>
    </row>
    <row r="17" spans="1:15" s="203" customFormat="1" ht="18.899999999999999" customHeight="1">
      <c r="A17" s="562">
        <v>11</v>
      </c>
      <c r="B17" s="246"/>
      <c r="C17" s="246"/>
      <c r="D17" s="247"/>
      <c r="E17" s="563"/>
      <c r="F17" s="574"/>
      <c r="G17" s="247"/>
      <c r="H17" s="566"/>
      <c r="I17" s="567"/>
      <c r="J17" s="568"/>
      <c r="K17" s="567"/>
      <c r="L17" s="569"/>
      <c r="M17" s="247"/>
      <c r="N17" s="570"/>
      <c r="O17" s="576"/>
    </row>
    <row r="18" spans="1:15" s="203" customFormat="1" ht="18.899999999999999" customHeight="1">
      <c r="A18" s="562">
        <v>12</v>
      </c>
      <c r="B18" s="246"/>
      <c r="C18" s="246"/>
      <c r="D18" s="247"/>
      <c r="E18" s="563"/>
      <c r="F18" s="574"/>
      <c r="G18" s="247"/>
      <c r="H18" s="566"/>
      <c r="I18" s="567"/>
      <c r="J18" s="568"/>
      <c r="K18" s="567"/>
      <c r="L18" s="569"/>
      <c r="M18" s="247"/>
      <c r="N18" s="570"/>
      <c r="O18" s="576"/>
    </row>
    <row r="19" spans="1:15" s="203" customFormat="1" ht="18.899999999999999" customHeight="1">
      <c r="A19" s="562">
        <v>13</v>
      </c>
      <c r="B19" s="246"/>
      <c r="C19" s="246"/>
      <c r="D19" s="247"/>
      <c r="E19" s="563"/>
      <c r="F19" s="574"/>
      <c r="G19" s="247"/>
      <c r="H19" s="566"/>
      <c r="I19" s="567"/>
      <c r="J19" s="568"/>
      <c r="K19" s="567"/>
      <c r="L19" s="569"/>
      <c r="M19" s="247"/>
      <c r="N19" s="252"/>
      <c r="O19" s="576"/>
    </row>
    <row r="20" spans="1:15" s="203" customFormat="1" ht="18.899999999999999" customHeight="1">
      <c r="A20" s="562">
        <v>14</v>
      </c>
      <c r="B20" s="246"/>
      <c r="C20" s="246"/>
      <c r="D20" s="247"/>
      <c r="E20" s="563"/>
      <c r="F20" s="574"/>
      <c r="G20" s="247"/>
      <c r="H20" s="566"/>
      <c r="I20" s="567"/>
      <c r="J20" s="568"/>
      <c r="K20" s="567"/>
      <c r="L20" s="569"/>
      <c r="M20" s="247"/>
      <c r="N20" s="252"/>
      <c r="O20" s="576"/>
    </row>
    <row r="21" spans="1:15" s="203" customFormat="1" ht="18.899999999999999" customHeight="1">
      <c r="A21" s="562">
        <v>15</v>
      </c>
      <c r="B21" s="246"/>
      <c r="C21" s="246"/>
      <c r="D21" s="247"/>
      <c r="E21" s="563"/>
      <c r="F21" s="574"/>
      <c r="G21" s="247"/>
      <c r="H21" s="566"/>
      <c r="I21" s="567"/>
      <c r="J21" s="568"/>
      <c r="K21" s="567"/>
      <c r="L21" s="569"/>
      <c r="M21" s="247"/>
      <c r="N21" s="570"/>
      <c r="O21" s="576"/>
    </row>
    <row r="22" spans="1:15" s="203" customFormat="1" ht="18.899999999999999" customHeight="1">
      <c r="A22" s="562">
        <v>16</v>
      </c>
      <c r="B22" s="246"/>
      <c r="C22" s="246"/>
      <c r="D22" s="247"/>
      <c r="E22" s="563"/>
      <c r="F22" s="574"/>
      <c r="G22" s="247"/>
      <c r="H22" s="566"/>
      <c r="I22" s="567"/>
      <c r="J22" s="568"/>
      <c r="K22" s="567"/>
      <c r="L22" s="569"/>
      <c r="M22" s="247"/>
      <c r="N22" s="570"/>
      <c r="O22" s="576"/>
    </row>
    <row r="23" spans="1:15" s="203" customFormat="1" ht="18.899999999999999" customHeight="1">
      <c r="A23" s="562">
        <v>17</v>
      </c>
      <c r="B23" s="246"/>
      <c r="C23" s="246"/>
      <c r="D23" s="247"/>
      <c r="E23" s="563"/>
      <c r="F23" s="574"/>
      <c r="G23" s="247"/>
      <c r="H23" s="566"/>
      <c r="I23" s="567"/>
      <c r="J23" s="568"/>
      <c r="K23" s="567"/>
      <c r="L23" s="569"/>
      <c r="M23" s="247"/>
      <c r="N23" s="570"/>
      <c r="O23" s="576"/>
    </row>
    <row r="24" spans="1:15" s="203" customFormat="1" ht="18.899999999999999" customHeight="1">
      <c r="A24" s="562">
        <v>18</v>
      </c>
      <c r="B24" s="246"/>
      <c r="C24" s="246"/>
      <c r="D24" s="247"/>
      <c r="E24" s="563"/>
      <c r="F24" s="574"/>
      <c r="G24" s="247"/>
      <c r="H24" s="566"/>
      <c r="I24" s="567"/>
      <c r="J24" s="568"/>
      <c r="K24" s="567"/>
      <c r="L24" s="569"/>
      <c r="M24" s="247"/>
      <c r="N24" s="570"/>
      <c r="O24" s="576"/>
    </row>
    <row r="25" spans="1:15" s="203" customFormat="1" ht="18.899999999999999" customHeight="1">
      <c r="A25" s="562">
        <v>19</v>
      </c>
      <c r="B25" s="246"/>
      <c r="C25" s="246"/>
      <c r="D25" s="247"/>
      <c r="E25" s="563"/>
      <c r="F25" s="574"/>
      <c r="G25" s="247"/>
      <c r="H25" s="566"/>
      <c r="I25" s="567"/>
      <c r="J25" s="568"/>
      <c r="K25" s="567"/>
      <c r="L25" s="569"/>
      <c r="M25" s="247"/>
      <c r="N25" s="570"/>
      <c r="O25" s="576"/>
    </row>
    <row r="26" spans="1:15" s="203" customFormat="1" ht="18.899999999999999" customHeight="1">
      <c r="A26" s="562">
        <v>20</v>
      </c>
      <c r="B26" s="246"/>
      <c r="C26" s="246"/>
      <c r="D26" s="247"/>
      <c r="E26" s="563"/>
      <c r="F26" s="574"/>
      <c r="G26" s="247"/>
      <c r="H26" s="566"/>
      <c r="I26" s="567"/>
      <c r="J26" s="568"/>
      <c r="K26" s="567"/>
      <c r="L26" s="569"/>
      <c r="M26" s="247"/>
      <c r="N26" s="570"/>
      <c r="O26" s="576"/>
    </row>
    <row r="27" spans="1:15" s="203" customFormat="1" ht="18.899999999999999" customHeight="1">
      <c r="A27" s="562">
        <v>21</v>
      </c>
      <c r="B27" s="246"/>
      <c r="C27" s="246"/>
      <c r="D27" s="247"/>
      <c r="E27" s="563"/>
      <c r="F27" s="574"/>
      <c r="G27" s="247"/>
      <c r="H27" s="566"/>
      <c r="I27" s="567"/>
      <c r="J27" s="568"/>
      <c r="K27" s="567"/>
      <c r="L27" s="569"/>
      <c r="M27" s="247"/>
      <c r="N27" s="252"/>
      <c r="O27" s="574"/>
    </row>
    <row r="28" spans="1:15" s="203" customFormat="1" ht="18.899999999999999" customHeight="1">
      <c r="A28" s="562">
        <v>22</v>
      </c>
      <c r="B28" s="246"/>
      <c r="C28" s="246"/>
      <c r="D28" s="247"/>
      <c r="E28" s="563"/>
      <c r="F28" s="571"/>
      <c r="G28" s="571"/>
      <c r="H28" s="566"/>
      <c r="I28" s="567"/>
      <c r="J28" s="568"/>
      <c r="K28" s="567"/>
      <c r="L28" s="569"/>
      <c r="M28" s="252"/>
      <c r="N28" s="252"/>
      <c r="O28" s="252"/>
    </row>
    <row r="29" spans="1:15" s="203" customFormat="1" ht="18.899999999999999" customHeight="1">
      <c r="A29" s="562">
        <v>23</v>
      </c>
      <c r="B29" s="246"/>
      <c r="C29" s="246"/>
      <c r="D29" s="247"/>
      <c r="E29" s="563"/>
      <c r="F29" s="571"/>
      <c r="G29" s="571"/>
      <c r="H29" s="566"/>
      <c r="I29" s="567"/>
      <c r="J29" s="568"/>
      <c r="K29" s="567"/>
      <c r="L29" s="569"/>
      <c r="M29" s="252"/>
      <c r="N29" s="570"/>
      <c r="O29" s="252"/>
    </row>
    <row r="30" spans="1:15" s="203" customFormat="1" ht="18.899999999999999" customHeight="1">
      <c r="A30" s="562">
        <v>24</v>
      </c>
      <c r="B30" s="246"/>
      <c r="C30" s="246"/>
      <c r="D30" s="247"/>
      <c r="E30" s="563"/>
      <c r="F30" s="571"/>
      <c r="G30" s="620"/>
      <c r="H30" s="566"/>
      <c r="I30" s="567"/>
      <c r="J30" s="568"/>
      <c r="K30" s="567"/>
      <c r="L30" s="569"/>
      <c r="M30" s="252"/>
      <c r="N30" s="570">
        <f t="shared" ref="N30:N93" si="0">IF(L30="DA",1,IF(L30="WC",2,IF(L30="SE",3,IF(L30="Q",4,IF(L30="LL",5,999)))))</f>
        <v>999</v>
      </c>
      <c r="O30" s="252"/>
    </row>
    <row r="31" spans="1:15" s="203" customFormat="1" ht="18.899999999999999" customHeight="1">
      <c r="A31" s="562">
        <v>25</v>
      </c>
      <c r="B31" s="246"/>
      <c r="C31" s="246"/>
      <c r="D31" s="247"/>
      <c r="E31" s="563"/>
      <c r="F31" s="571"/>
      <c r="G31" s="620"/>
      <c r="H31" s="566"/>
      <c r="I31" s="567"/>
      <c r="J31" s="568"/>
      <c r="K31" s="567"/>
      <c r="L31" s="569"/>
      <c r="M31" s="252"/>
      <c r="N31" s="570">
        <f t="shared" si="0"/>
        <v>999</v>
      </c>
      <c r="O31" s="252"/>
    </row>
    <row r="32" spans="1:15" s="203" customFormat="1" ht="18.899999999999999" customHeight="1">
      <c r="A32" s="562">
        <v>26</v>
      </c>
      <c r="B32" s="246"/>
      <c r="C32" s="246"/>
      <c r="D32" s="247"/>
      <c r="E32" s="563"/>
      <c r="F32" s="571"/>
      <c r="G32" s="620"/>
      <c r="H32" s="566"/>
      <c r="I32" s="567"/>
      <c r="J32" s="568"/>
      <c r="K32" s="567"/>
      <c r="L32" s="569"/>
      <c r="M32" s="252"/>
      <c r="N32" s="570">
        <f t="shared" si="0"/>
        <v>999</v>
      </c>
      <c r="O32" s="252"/>
    </row>
    <row r="33" spans="1:15" s="203" customFormat="1" ht="18.899999999999999" customHeight="1">
      <c r="A33" s="562">
        <v>27</v>
      </c>
      <c r="B33" s="246"/>
      <c r="C33" s="246"/>
      <c r="D33" s="247"/>
      <c r="E33" s="563"/>
      <c r="F33" s="571"/>
      <c r="G33" s="620"/>
      <c r="H33" s="566" t="e">
        <f>IF(AND(O33="",#REF!&gt;0,#REF!&lt;5),I33,)</f>
        <v>#REF!</v>
      </c>
      <c r="I33" s="567" t="str">
        <f>IF(D33="","ZZZ9",IF(AND(#REF!&gt;0,#REF!&lt;5),D33&amp;#REF!,D33&amp;"9"))</f>
        <v>ZZZ9</v>
      </c>
      <c r="J33" s="568">
        <f t="shared" ref="J33:J96" si="1">IF(O33="",999,O33)</f>
        <v>999</v>
      </c>
      <c r="K33" s="567">
        <f t="shared" ref="K33:K96" si="2">IF(N33=999,999,1)</f>
        <v>999</v>
      </c>
      <c r="L33" s="569"/>
      <c r="M33" s="252"/>
      <c r="N33" s="570">
        <f t="shared" si="0"/>
        <v>999</v>
      </c>
      <c r="O33" s="252"/>
    </row>
    <row r="34" spans="1:15" s="203" customFormat="1" ht="18.899999999999999" customHeight="1">
      <c r="A34" s="562">
        <v>28</v>
      </c>
      <c r="B34" s="246"/>
      <c r="C34" s="246"/>
      <c r="D34" s="247"/>
      <c r="E34" s="563"/>
      <c r="F34" s="571"/>
      <c r="G34" s="620"/>
      <c r="H34" s="566" t="e">
        <f>IF(AND(O34="",#REF!&gt;0,#REF!&lt;5),I34,)</f>
        <v>#REF!</v>
      </c>
      <c r="I34" s="567" t="str">
        <f>IF(D34="","ZZZ9",IF(AND(#REF!&gt;0,#REF!&lt;5),D34&amp;#REF!,D34&amp;"9"))</f>
        <v>ZZZ9</v>
      </c>
      <c r="J34" s="568">
        <f t="shared" si="1"/>
        <v>999</v>
      </c>
      <c r="K34" s="567">
        <f t="shared" si="2"/>
        <v>999</v>
      </c>
      <c r="L34" s="569"/>
      <c r="M34" s="252"/>
      <c r="N34" s="570">
        <f t="shared" si="0"/>
        <v>999</v>
      </c>
      <c r="O34" s="252"/>
    </row>
    <row r="35" spans="1:15" s="203" customFormat="1" ht="18.899999999999999" customHeight="1">
      <c r="A35" s="562">
        <v>29</v>
      </c>
      <c r="B35" s="246"/>
      <c r="C35" s="246"/>
      <c r="D35" s="247"/>
      <c r="E35" s="563"/>
      <c r="F35" s="571"/>
      <c r="G35" s="620"/>
      <c r="H35" s="566" t="e">
        <f>IF(AND(O35="",#REF!&gt;0,#REF!&lt;5),I35,)</f>
        <v>#REF!</v>
      </c>
      <c r="I35" s="567" t="str">
        <f>IF(D35="","ZZZ9",IF(AND(#REF!&gt;0,#REF!&lt;5),D35&amp;#REF!,D35&amp;"9"))</f>
        <v>ZZZ9</v>
      </c>
      <c r="J35" s="568">
        <f t="shared" si="1"/>
        <v>999</v>
      </c>
      <c r="K35" s="567">
        <f t="shared" si="2"/>
        <v>999</v>
      </c>
      <c r="L35" s="569"/>
      <c r="M35" s="252"/>
      <c r="N35" s="570">
        <f t="shared" si="0"/>
        <v>999</v>
      </c>
      <c r="O35" s="252"/>
    </row>
    <row r="36" spans="1:15" s="203" customFormat="1" ht="18.899999999999999" customHeight="1">
      <c r="A36" s="562">
        <v>30</v>
      </c>
      <c r="B36" s="246"/>
      <c r="C36" s="246"/>
      <c r="D36" s="247"/>
      <c r="E36" s="563"/>
      <c r="F36" s="571"/>
      <c r="G36" s="620"/>
      <c r="H36" s="566" t="e">
        <f>IF(AND(O36="",#REF!&gt;0,#REF!&lt;5),I36,)</f>
        <v>#REF!</v>
      </c>
      <c r="I36" s="567" t="str">
        <f>IF(D36="","ZZZ9",IF(AND(#REF!&gt;0,#REF!&lt;5),D36&amp;#REF!,D36&amp;"9"))</f>
        <v>ZZZ9</v>
      </c>
      <c r="J36" s="568">
        <f t="shared" si="1"/>
        <v>999</v>
      </c>
      <c r="K36" s="567">
        <f t="shared" si="2"/>
        <v>999</v>
      </c>
      <c r="L36" s="569"/>
      <c r="M36" s="252"/>
      <c r="N36" s="570">
        <f t="shared" si="0"/>
        <v>999</v>
      </c>
      <c r="O36" s="252"/>
    </row>
    <row r="37" spans="1:15" s="203" customFormat="1" ht="18.899999999999999" customHeight="1">
      <c r="A37" s="562">
        <v>31</v>
      </c>
      <c r="B37" s="246"/>
      <c r="C37" s="246"/>
      <c r="D37" s="247"/>
      <c r="E37" s="563"/>
      <c r="F37" s="571"/>
      <c r="G37" s="620"/>
      <c r="H37" s="566" t="e">
        <f>IF(AND(O37="",#REF!&gt;0,#REF!&lt;5),I37,)</f>
        <v>#REF!</v>
      </c>
      <c r="I37" s="567" t="str">
        <f>IF(D37="","ZZZ9",IF(AND(#REF!&gt;0,#REF!&lt;5),D37&amp;#REF!,D37&amp;"9"))</f>
        <v>ZZZ9</v>
      </c>
      <c r="J37" s="568">
        <f t="shared" si="1"/>
        <v>999</v>
      </c>
      <c r="K37" s="567">
        <f t="shared" si="2"/>
        <v>999</v>
      </c>
      <c r="L37" s="569"/>
      <c r="M37" s="252"/>
      <c r="N37" s="570">
        <f t="shared" si="0"/>
        <v>999</v>
      </c>
      <c r="O37" s="252"/>
    </row>
    <row r="38" spans="1:15" s="203" customFormat="1" ht="18.899999999999999" customHeight="1">
      <c r="A38" s="562">
        <v>32</v>
      </c>
      <c r="B38" s="246"/>
      <c r="C38" s="246"/>
      <c r="D38" s="247"/>
      <c r="E38" s="563"/>
      <c r="F38" s="571"/>
      <c r="G38" s="620"/>
      <c r="H38" s="566" t="e">
        <f>IF(AND(O38="",#REF!&gt;0,#REF!&lt;5),I38,)</f>
        <v>#REF!</v>
      </c>
      <c r="I38" s="567" t="str">
        <f>IF(D38="","ZZZ9",IF(AND(#REF!&gt;0,#REF!&lt;5),D38&amp;#REF!,D38&amp;"9"))</f>
        <v>ZZZ9</v>
      </c>
      <c r="J38" s="568">
        <f t="shared" si="1"/>
        <v>999</v>
      </c>
      <c r="K38" s="567">
        <f t="shared" si="2"/>
        <v>999</v>
      </c>
      <c r="L38" s="569"/>
      <c r="M38" s="252"/>
      <c r="N38" s="570">
        <f t="shared" si="0"/>
        <v>999</v>
      </c>
      <c r="O38" s="252"/>
    </row>
    <row r="39" spans="1:15" s="203" customFormat="1" ht="18.899999999999999" customHeight="1">
      <c r="A39" s="562">
        <v>33</v>
      </c>
      <c r="B39" s="246"/>
      <c r="C39" s="246"/>
      <c r="D39" s="247"/>
      <c r="E39" s="563"/>
      <c r="F39" s="571"/>
      <c r="G39" s="620"/>
      <c r="H39" s="566" t="e">
        <f>IF(AND(O39="",#REF!&gt;0,#REF!&lt;5),I39,)</f>
        <v>#REF!</v>
      </c>
      <c r="I39" s="567" t="str">
        <f>IF(D39="","ZZZ9",IF(AND(#REF!&gt;0,#REF!&lt;5),D39&amp;#REF!,D39&amp;"9"))</f>
        <v>ZZZ9</v>
      </c>
      <c r="J39" s="568">
        <f t="shared" si="1"/>
        <v>999</v>
      </c>
      <c r="K39" s="567">
        <f t="shared" si="2"/>
        <v>999</v>
      </c>
      <c r="L39" s="569"/>
      <c r="M39" s="252"/>
      <c r="N39" s="570">
        <f t="shared" si="0"/>
        <v>999</v>
      </c>
      <c r="O39" s="252"/>
    </row>
    <row r="40" spans="1:15" s="203" customFormat="1" ht="18.899999999999999" customHeight="1">
      <c r="A40" s="562">
        <v>34</v>
      </c>
      <c r="B40" s="246"/>
      <c r="C40" s="246"/>
      <c r="D40" s="247"/>
      <c r="E40" s="563"/>
      <c r="F40" s="571"/>
      <c r="G40" s="620"/>
      <c r="H40" s="566" t="e">
        <f>IF(AND(O40="",#REF!&gt;0,#REF!&lt;5),I40,)</f>
        <v>#REF!</v>
      </c>
      <c r="I40" s="567" t="str">
        <f>IF(D40="","ZZZ9",IF(AND(#REF!&gt;0,#REF!&lt;5),D40&amp;#REF!,D40&amp;"9"))</f>
        <v>ZZZ9</v>
      </c>
      <c r="J40" s="568">
        <f t="shared" si="1"/>
        <v>999</v>
      </c>
      <c r="K40" s="567">
        <f t="shared" si="2"/>
        <v>999</v>
      </c>
      <c r="L40" s="569"/>
      <c r="M40" s="252"/>
      <c r="N40" s="570">
        <f t="shared" si="0"/>
        <v>999</v>
      </c>
      <c r="O40" s="252"/>
    </row>
    <row r="41" spans="1:15" s="203" customFormat="1" ht="18.899999999999999" customHeight="1">
      <c r="A41" s="562">
        <v>35</v>
      </c>
      <c r="B41" s="246"/>
      <c r="C41" s="246"/>
      <c r="D41" s="247"/>
      <c r="E41" s="563"/>
      <c r="F41" s="571"/>
      <c r="G41" s="620"/>
      <c r="H41" s="566" t="e">
        <f>IF(AND(O41="",#REF!&gt;0,#REF!&lt;5),I41,)</f>
        <v>#REF!</v>
      </c>
      <c r="I41" s="567" t="str">
        <f>IF(D41="","ZZZ9",IF(AND(#REF!&gt;0,#REF!&lt;5),D41&amp;#REF!,D41&amp;"9"))</f>
        <v>ZZZ9</v>
      </c>
      <c r="J41" s="568">
        <f t="shared" si="1"/>
        <v>999</v>
      </c>
      <c r="K41" s="567">
        <f t="shared" si="2"/>
        <v>999</v>
      </c>
      <c r="L41" s="569"/>
      <c r="M41" s="252"/>
      <c r="N41" s="570">
        <f t="shared" si="0"/>
        <v>999</v>
      </c>
      <c r="O41" s="252"/>
    </row>
    <row r="42" spans="1:15" s="203" customFormat="1" ht="18.899999999999999" customHeight="1">
      <c r="A42" s="562">
        <v>36</v>
      </c>
      <c r="B42" s="246"/>
      <c r="C42" s="246"/>
      <c r="D42" s="247"/>
      <c r="E42" s="563"/>
      <c r="F42" s="571"/>
      <c r="G42" s="620"/>
      <c r="H42" s="566" t="e">
        <f>IF(AND(O42="",#REF!&gt;0,#REF!&lt;5),I42,)</f>
        <v>#REF!</v>
      </c>
      <c r="I42" s="567" t="str">
        <f>IF(D42="","ZZZ9",IF(AND(#REF!&gt;0,#REF!&lt;5),D42&amp;#REF!,D42&amp;"9"))</f>
        <v>ZZZ9</v>
      </c>
      <c r="J42" s="568">
        <f t="shared" si="1"/>
        <v>999</v>
      </c>
      <c r="K42" s="567">
        <f t="shared" si="2"/>
        <v>999</v>
      </c>
      <c r="L42" s="569"/>
      <c r="M42" s="252"/>
      <c r="N42" s="570">
        <f t="shared" si="0"/>
        <v>999</v>
      </c>
      <c r="O42" s="252"/>
    </row>
    <row r="43" spans="1:15" s="203" customFormat="1" ht="18.899999999999999" customHeight="1">
      <c r="A43" s="562">
        <v>37</v>
      </c>
      <c r="B43" s="246"/>
      <c r="C43" s="246"/>
      <c r="D43" s="247"/>
      <c r="E43" s="563"/>
      <c r="F43" s="571"/>
      <c r="G43" s="620"/>
      <c r="H43" s="566" t="e">
        <f>IF(AND(O43="",#REF!&gt;0,#REF!&lt;5),I43,)</f>
        <v>#REF!</v>
      </c>
      <c r="I43" s="567" t="str">
        <f>IF(D43="","ZZZ9",IF(AND(#REF!&gt;0,#REF!&lt;5),D43&amp;#REF!,D43&amp;"9"))</f>
        <v>ZZZ9</v>
      </c>
      <c r="J43" s="568">
        <f t="shared" si="1"/>
        <v>999</v>
      </c>
      <c r="K43" s="567">
        <f t="shared" si="2"/>
        <v>999</v>
      </c>
      <c r="L43" s="569"/>
      <c r="M43" s="252"/>
      <c r="N43" s="570">
        <f t="shared" si="0"/>
        <v>999</v>
      </c>
      <c r="O43" s="252"/>
    </row>
    <row r="44" spans="1:15" s="203" customFormat="1" ht="18.899999999999999" customHeight="1">
      <c r="A44" s="562">
        <v>38</v>
      </c>
      <c r="B44" s="246"/>
      <c r="C44" s="246"/>
      <c r="D44" s="247"/>
      <c r="E44" s="563"/>
      <c r="F44" s="571"/>
      <c r="G44" s="620"/>
      <c r="H44" s="566" t="e">
        <f>IF(AND(O44="",#REF!&gt;0,#REF!&lt;5),I44,)</f>
        <v>#REF!</v>
      </c>
      <c r="I44" s="567" t="str">
        <f>IF(D44="","ZZZ9",IF(AND(#REF!&gt;0,#REF!&lt;5),D44&amp;#REF!,D44&amp;"9"))</f>
        <v>ZZZ9</v>
      </c>
      <c r="J44" s="568">
        <f t="shared" si="1"/>
        <v>999</v>
      </c>
      <c r="K44" s="567">
        <f t="shared" si="2"/>
        <v>999</v>
      </c>
      <c r="L44" s="569"/>
      <c r="M44" s="252"/>
      <c r="N44" s="570">
        <f t="shared" si="0"/>
        <v>999</v>
      </c>
      <c r="O44" s="252"/>
    </row>
    <row r="45" spans="1:15" s="203" customFormat="1" ht="18.899999999999999" customHeight="1">
      <c r="A45" s="562">
        <v>39</v>
      </c>
      <c r="B45" s="246"/>
      <c r="C45" s="246"/>
      <c r="D45" s="247"/>
      <c r="E45" s="563"/>
      <c r="F45" s="571"/>
      <c r="G45" s="620"/>
      <c r="H45" s="566" t="e">
        <f>IF(AND(O45="",#REF!&gt;0,#REF!&lt;5),I45,)</f>
        <v>#REF!</v>
      </c>
      <c r="I45" s="567" t="str">
        <f>IF(D45="","ZZZ9",IF(AND(#REF!&gt;0,#REF!&lt;5),D45&amp;#REF!,D45&amp;"9"))</f>
        <v>ZZZ9</v>
      </c>
      <c r="J45" s="568">
        <f t="shared" si="1"/>
        <v>999</v>
      </c>
      <c r="K45" s="567">
        <f t="shared" si="2"/>
        <v>999</v>
      </c>
      <c r="L45" s="569"/>
      <c r="M45" s="252"/>
      <c r="N45" s="570">
        <f t="shared" si="0"/>
        <v>999</v>
      </c>
      <c r="O45" s="252"/>
    </row>
    <row r="46" spans="1:15" s="203" customFormat="1" ht="18.899999999999999" customHeight="1">
      <c r="A46" s="562">
        <v>40</v>
      </c>
      <c r="B46" s="246"/>
      <c r="C46" s="246"/>
      <c r="D46" s="247"/>
      <c r="E46" s="563"/>
      <c r="F46" s="571"/>
      <c r="G46" s="620"/>
      <c r="H46" s="566" t="e">
        <f>IF(AND(O46="",#REF!&gt;0,#REF!&lt;5),I46,)</f>
        <v>#REF!</v>
      </c>
      <c r="I46" s="567" t="str">
        <f>IF(D46="","ZZZ9",IF(AND(#REF!&gt;0,#REF!&lt;5),D46&amp;#REF!,D46&amp;"9"))</f>
        <v>ZZZ9</v>
      </c>
      <c r="J46" s="568">
        <f t="shared" si="1"/>
        <v>999</v>
      </c>
      <c r="K46" s="567">
        <f t="shared" si="2"/>
        <v>999</v>
      </c>
      <c r="L46" s="569"/>
      <c r="M46" s="252"/>
      <c r="N46" s="570">
        <f t="shared" si="0"/>
        <v>999</v>
      </c>
      <c r="O46" s="252"/>
    </row>
    <row r="47" spans="1:15" s="203" customFormat="1" ht="18.899999999999999" customHeight="1">
      <c r="A47" s="562">
        <v>41</v>
      </c>
      <c r="B47" s="246"/>
      <c r="C47" s="246"/>
      <c r="D47" s="247"/>
      <c r="E47" s="563"/>
      <c r="F47" s="571"/>
      <c r="G47" s="620"/>
      <c r="H47" s="566" t="e">
        <f>IF(AND(O47="",#REF!&gt;0,#REF!&lt;5),I47,)</f>
        <v>#REF!</v>
      </c>
      <c r="I47" s="567" t="str">
        <f>IF(D47="","ZZZ9",IF(AND(#REF!&gt;0,#REF!&lt;5),D47&amp;#REF!,D47&amp;"9"))</f>
        <v>ZZZ9</v>
      </c>
      <c r="J47" s="568">
        <f t="shared" si="1"/>
        <v>999</v>
      </c>
      <c r="K47" s="567">
        <f t="shared" si="2"/>
        <v>999</v>
      </c>
      <c r="L47" s="569"/>
      <c r="M47" s="252"/>
      <c r="N47" s="570">
        <f t="shared" si="0"/>
        <v>999</v>
      </c>
      <c r="O47" s="252"/>
    </row>
    <row r="48" spans="1:15" s="203" customFormat="1" ht="18.899999999999999" customHeight="1">
      <c r="A48" s="562">
        <v>42</v>
      </c>
      <c r="B48" s="246"/>
      <c r="C48" s="246"/>
      <c r="D48" s="247"/>
      <c r="E48" s="563"/>
      <c r="F48" s="571"/>
      <c r="G48" s="620"/>
      <c r="H48" s="566" t="e">
        <f>IF(AND(O48="",#REF!&gt;0,#REF!&lt;5),I48,)</f>
        <v>#REF!</v>
      </c>
      <c r="I48" s="567" t="str">
        <f>IF(D48="","ZZZ9",IF(AND(#REF!&gt;0,#REF!&lt;5),D48&amp;#REF!,D48&amp;"9"))</f>
        <v>ZZZ9</v>
      </c>
      <c r="J48" s="568">
        <f t="shared" si="1"/>
        <v>999</v>
      </c>
      <c r="K48" s="567">
        <f t="shared" si="2"/>
        <v>999</v>
      </c>
      <c r="L48" s="569"/>
      <c r="M48" s="252"/>
      <c r="N48" s="570">
        <f t="shared" si="0"/>
        <v>999</v>
      </c>
      <c r="O48" s="252"/>
    </row>
    <row r="49" spans="1:15" s="203" customFormat="1" ht="18.899999999999999" customHeight="1">
      <c r="A49" s="562">
        <v>43</v>
      </c>
      <c r="B49" s="246"/>
      <c r="C49" s="246"/>
      <c r="D49" s="247"/>
      <c r="E49" s="563"/>
      <c r="F49" s="571"/>
      <c r="G49" s="620"/>
      <c r="H49" s="566" t="e">
        <f>IF(AND(O49="",#REF!&gt;0,#REF!&lt;5),I49,)</f>
        <v>#REF!</v>
      </c>
      <c r="I49" s="567" t="str">
        <f>IF(D49="","ZZZ9",IF(AND(#REF!&gt;0,#REF!&lt;5),D49&amp;#REF!,D49&amp;"9"))</f>
        <v>ZZZ9</v>
      </c>
      <c r="J49" s="568">
        <f t="shared" si="1"/>
        <v>999</v>
      </c>
      <c r="K49" s="567">
        <f t="shared" si="2"/>
        <v>999</v>
      </c>
      <c r="L49" s="569"/>
      <c r="M49" s="252"/>
      <c r="N49" s="570">
        <f t="shared" si="0"/>
        <v>999</v>
      </c>
      <c r="O49" s="252"/>
    </row>
    <row r="50" spans="1:15" s="203" customFormat="1" ht="18.899999999999999" customHeight="1">
      <c r="A50" s="562">
        <v>44</v>
      </c>
      <c r="B50" s="246"/>
      <c r="C50" s="246"/>
      <c r="D50" s="247"/>
      <c r="E50" s="563"/>
      <c r="F50" s="571"/>
      <c r="G50" s="620"/>
      <c r="H50" s="566" t="e">
        <f>IF(AND(O50="",#REF!&gt;0,#REF!&lt;5),I50,)</f>
        <v>#REF!</v>
      </c>
      <c r="I50" s="567" t="str">
        <f>IF(D50="","ZZZ9",IF(AND(#REF!&gt;0,#REF!&lt;5),D50&amp;#REF!,D50&amp;"9"))</f>
        <v>ZZZ9</v>
      </c>
      <c r="J50" s="568">
        <f t="shared" si="1"/>
        <v>999</v>
      </c>
      <c r="K50" s="567">
        <f t="shared" si="2"/>
        <v>999</v>
      </c>
      <c r="L50" s="569"/>
      <c r="M50" s="252"/>
      <c r="N50" s="570">
        <f t="shared" si="0"/>
        <v>999</v>
      </c>
      <c r="O50" s="252"/>
    </row>
    <row r="51" spans="1:15" s="203" customFormat="1" ht="18.899999999999999" customHeight="1">
      <c r="A51" s="562">
        <v>45</v>
      </c>
      <c r="B51" s="246"/>
      <c r="C51" s="246"/>
      <c r="D51" s="247"/>
      <c r="E51" s="563"/>
      <c r="F51" s="571"/>
      <c r="G51" s="620"/>
      <c r="H51" s="566" t="e">
        <f>IF(AND(O51="",#REF!&gt;0,#REF!&lt;5),I51,)</f>
        <v>#REF!</v>
      </c>
      <c r="I51" s="567" t="str">
        <f>IF(D51="","ZZZ9",IF(AND(#REF!&gt;0,#REF!&lt;5),D51&amp;#REF!,D51&amp;"9"))</f>
        <v>ZZZ9</v>
      </c>
      <c r="J51" s="568">
        <f t="shared" si="1"/>
        <v>999</v>
      </c>
      <c r="K51" s="567">
        <f t="shared" si="2"/>
        <v>999</v>
      </c>
      <c r="L51" s="569"/>
      <c r="M51" s="252"/>
      <c r="N51" s="570">
        <f t="shared" si="0"/>
        <v>999</v>
      </c>
      <c r="O51" s="252"/>
    </row>
    <row r="52" spans="1:15" s="203" customFormat="1" ht="18.899999999999999" customHeight="1">
      <c r="A52" s="562">
        <v>46</v>
      </c>
      <c r="B52" s="246"/>
      <c r="C52" s="246"/>
      <c r="D52" s="247"/>
      <c r="E52" s="563"/>
      <c r="F52" s="571"/>
      <c r="G52" s="620"/>
      <c r="H52" s="566" t="e">
        <f>IF(AND(O52="",#REF!&gt;0,#REF!&lt;5),I52,)</f>
        <v>#REF!</v>
      </c>
      <c r="I52" s="567" t="str">
        <f>IF(D52="","ZZZ9",IF(AND(#REF!&gt;0,#REF!&lt;5),D52&amp;#REF!,D52&amp;"9"))</f>
        <v>ZZZ9</v>
      </c>
      <c r="J52" s="568">
        <f t="shared" si="1"/>
        <v>999</v>
      </c>
      <c r="K52" s="567">
        <f t="shared" si="2"/>
        <v>999</v>
      </c>
      <c r="L52" s="569"/>
      <c r="M52" s="252"/>
      <c r="N52" s="570">
        <f t="shared" si="0"/>
        <v>999</v>
      </c>
      <c r="O52" s="252"/>
    </row>
    <row r="53" spans="1:15" s="203" customFormat="1" ht="18.899999999999999" customHeight="1">
      <c r="A53" s="562">
        <v>47</v>
      </c>
      <c r="B53" s="246"/>
      <c r="C53" s="246"/>
      <c r="D53" s="247"/>
      <c r="E53" s="563"/>
      <c r="F53" s="571"/>
      <c r="G53" s="620"/>
      <c r="H53" s="566" t="e">
        <f>IF(AND(O53="",#REF!&gt;0,#REF!&lt;5),I53,)</f>
        <v>#REF!</v>
      </c>
      <c r="I53" s="567" t="str">
        <f>IF(D53="","ZZZ9",IF(AND(#REF!&gt;0,#REF!&lt;5),D53&amp;#REF!,D53&amp;"9"))</f>
        <v>ZZZ9</v>
      </c>
      <c r="J53" s="568">
        <f t="shared" si="1"/>
        <v>999</v>
      </c>
      <c r="K53" s="567">
        <f t="shared" si="2"/>
        <v>999</v>
      </c>
      <c r="L53" s="569"/>
      <c r="M53" s="252"/>
      <c r="N53" s="570">
        <f t="shared" si="0"/>
        <v>999</v>
      </c>
      <c r="O53" s="252"/>
    </row>
    <row r="54" spans="1:15" s="203" customFormat="1" ht="18.899999999999999" customHeight="1">
      <c r="A54" s="562">
        <v>48</v>
      </c>
      <c r="B54" s="246"/>
      <c r="C54" s="246"/>
      <c r="D54" s="247"/>
      <c r="E54" s="563"/>
      <c r="F54" s="571"/>
      <c r="G54" s="620"/>
      <c r="H54" s="566" t="e">
        <f>IF(AND(O54="",#REF!&gt;0,#REF!&lt;5),I54,)</f>
        <v>#REF!</v>
      </c>
      <c r="I54" s="567" t="str">
        <f>IF(D54="","ZZZ9",IF(AND(#REF!&gt;0,#REF!&lt;5),D54&amp;#REF!,D54&amp;"9"))</f>
        <v>ZZZ9</v>
      </c>
      <c r="J54" s="568">
        <f t="shared" si="1"/>
        <v>999</v>
      </c>
      <c r="K54" s="567">
        <f t="shared" si="2"/>
        <v>999</v>
      </c>
      <c r="L54" s="569"/>
      <c r="M54" s="252"/>
      <c r="N54" s="570">
        <f t="shared" si="0"/>
        <v>999</v>
      </c>
      <c r="O54" s="252"/>
    </row>
    <row r="55" spans="1:15" s="203" customFormat="1" ht="18.899999999999999" customHeight="1">
      <c r="A55" s="562">
        <v>49</v>
      </c>
      <c r="B55" s="246"/>
      <c r="C55" s="246"/>
      <c r="D55" s="247"/>
      <c r="E55" s="563"/>
      <c r="F55" s="571"/>
      <c r="G55" s="620"/>
      <c r="H55" s="566" t="e">
        <f>IF(AND(O55="",#REF!&gt;0,#REF!&lt;5),I55,)</f>
        <v>#REF!</v>
      </c>
      <c r="I55" s="567" t="str">
        <f>IF(D55="","ZZZ9",IF(AND(#REF!&gt;0,#REF!&lt;5),D55&amp;#REF!,D55&amp;"9"))</f>
        <v>ZZZ9</v>
      </c>
      <c r="J55" s="568">
        <f t="shared" si="1"/>
        <v>999</v>
      </c>
      <c r="K55" s="567">
        <f t="shared" si="2"/>
        <v>999</v>
      </c>
      <c r="L55" s="569"/>
      <c r="M55" s="252"/>
      <c r="N55" s="570">
        <f t="shared" si="0"/>
        <v>999</v>
      </c>
      <c r="O55" s="252"/>
    </row>
    <row r="56" spans="1:15" s="203" customFormat="1" ht="18.899999999999999" customHeight="1">
      <c r="A56" s="562">
        <v>50</v>
      </c>
      <c r="B56" s="246"/>
      <c r="C56" s="246"/>
      <c r="D56" s="247"/>
      <c r="E56" s="563"/>
      <c r="F56" s="571"/>
      <c r="G56" s="620"/>
      <c r="H56" s="566" t="e">
        <f>IF(AND(O56="",#REF!&gt;0,#REF!&lt;5),I56,)</f>
        <v>#REF!</v>
      </c>
      <c r="I56" s="567" t="str">
        <f>IF(D56="","ZZZ9",IF(AND(#REF!&gt;0,#REF!&lt;5),D56&amp;#REF!,D56&amp;"9"))</f>
        <v>ZZZ9</v>
      </c>
      <c r="J56" s="568">
        <f t="shared" si="1"/>
        <v>999</v>
      </c>
      <c r="K56" s="567">
        <f t="shared" si="2"/>
        <v>999</v>
      </c>
      <c r="L56" s="569"/>
      <c r="M56" s="252"/>
      <c r="N56" s="570">
        <f t="shared" si="0"/>
        <v>999</v>
      </c>
      <c r="O56" s="252"/>
    </row>
    <row r="57" spans="1:15" s="203" customFormat="1" ht="18.899999999999999" customHeight="1">
      <c r="A57" s="562">
        <v>51</v>
      </c>
      <c r="B57" s="246"/>
      <c r="C57" s="246"/>
      <c r="D57" s="247"/>
      <c r="E57" s="563"/>
      <c r="F57" s="571"/>
      <c r="G57" s="620"/>
      <c r="H57" s="566" t="e">
        <f>IF(AND(O57="",#REF!&gt;0,#REF!&lt;5),I57,)</f>
        <v>#REF!</v>
      </c>
      <c r="I57" s="567" t="str">
        <f>IF(D57="","ZZZ9",IF(AND(#REF!&gt;0,#REF!&lt;5),D57&amp;#REF!,D57&amp;"9"))</f>
        <v>ZZZ9</v>
      </c>
      <c r="J57" s="568">
        <f t="shared" si="1"/>
        <v>999</v>
      </c>
      <c r="K57" s="567">
        <f t="shared" si="2"/>
        <v>999</v>
      </c>
      <c r="L57" s="569"/>
      <c r="M57" s="252"/>
      <c r="N57" s="570">
        <f t="shared" si="0"/>
        <v>999</v>
      </c>
      <c r="O57" s="252"/>
    </row>
    <row r="58" spans="1:15" s="203" customFormat="1" ht="18.899999999999999" customHeight="1">
      <c r="A58" s="562">
        <v>52</v>
      </c>
      <c r="B58" s="246"/>
      <c r="C58" s="246"/>
      <c r="D58" s="247"/>
      <c r="E58" s="563"/>
      <c r="F58" s="571"/>
      <c r="G58" s="620"/>
      <c r="H58" s="566" t="e">
        <f>IF(AND(O58="",#REF!&gt;0,#REF!&lt;5),I58,)</f>
        <v>#REF!</v>
      </c>
      <c r="I58" s="567" t="str">
        <f>IF(D58="","ZZZ9",IF(AND(#REF!&gt;0,#REF!&lt;5),D58&amp;#REF!,D58&amp;"9"))</f>
        <v>ZZZ9</v>
      </c>
      <c r="J58" s="568">
        <f t="shared" si="1"/>
        <v>999</v>
      </c>
      <c r="K58" s="567">
        <f t="shared" si="2"/>
        <v>999</v>
      </c>
      <c r="L58" s="569"/>
      <c r="M58" s="252"/>
      <c r="N58" s="570">
        <f t="shared" si="0"/>
        <v>999</v>
      </c>
      <c r="O58" s="252"/>
    </row>
    <row r="59" spans="1:15" s="203" customFormat="1" ht="18.899999999999999" customHeight="1">
      <c r="A59" s="562">
        <v>53</v>
      </c>
      <c r="B59" s="246"/>
      <c r="C59" s="246"/>
      <c r="D59" s="247"/>
      <c r="E59" s="563"/>
      <c r="F59" s="571"/>
      <c r="G59" s="620"/>
      <c r="H59" s="566" t="e">
        <f>IF(AND(O59="",#REF!&gt;0,#REF!&lt;5),I59,)</f>
        <v>#REF!</v>
      </c>
      <c r="I59" s="567" t="str">
        <f>IF(D59="","ZZZ9",IF(AND(#REF!&gt;0,#REF!&lt;5),D59&amp;#REF!,D59&amp;"9"))</f>
        <v>ZZZ9</v>
      </c>
      <c r="J59" s="568">
        <f t="shared" si="1"/>
        <v>999</v>
      </c>
      <c r="K59" s="567">
        <f t="shared" si="2"/>
        <v>999</v>
      </c>
      <c r="L59" s="569"/>
      <c r="M59" s="252"/>
      <c r="N59" s="570">
        <f t="shared" si="0"/>
        <v>999</v>
      </c>
      <c r="O59" s="252"/>
    </row>
    <row r="60" spans="1:15" s="203" customFormat="1" ht="18.899999999999999" customHeight="1">
      <c r="A60" s="562">
        <v>54</v>
      </c>
      <c r="B60" s="246"/>
      <c r="C60" s="246"/>
      <c r="D60" s="247"/>
      <c r="E60" s="563"/>
      <c r="F60" s="571"/>
      <c r="G60" s="620"/>
      <c r="H60" s="566" t="e">
        <f>IF(AND(O60="",#REF!&gt;0,#REF!&lt;5),I60,)</f>
        <v>#REF!</v>
      </c>
      <c r="I60" s="567" t="str">
        <f>IF(D60="","ZZZ9",IF(AND(#REF!&gt;0,#REF!&lt;5),D60&amp;#REF!,D60&amp;"9"))</f>
        <v>ZZZ9</v>
      </c>
      <c r="J60" s="568">
        <f t="shared" si="1"/>
        <v>999</v>
      </c>
      <c r="K60" s="567">
        <f t="shared" si="2"/>
        <v>999</v>
      </c>
      <c r="L60" s="569"/>
      <c r="M60" s="252"/>
      <c r="N60" s="570">
        <f t="shared" si="0"/>
        <v>999</v>
      </c>
      <c r="O60" s="252"/>
    </row>
    <row r="61" spans="1:15" s="203" customFormat="1" ht="18.899999999999999" customHeight="1">
      <c r="A61" s="562">
        <v>55</v>
      </c>
      <c r="B61" s="246"/>
      <c r="C61" s="246"/>
      <c r="D61" s="247"/>
      <c r="E61" s="563"/>
      <c r="F61" s="571"/>
      <c r="G61" s="620"/>
      <c r="H61" s="566" t="e">
        <f>IF(AND(O61="",#REF!&gt;0,#REF!&lt;5),I61,)</f>
        <v>#REF!</v>
      </c>
      <c r="I61" s="567" t="str">
        <f>IF(D61="","ZZZ9",IF(AND(#REF!&gt;0,#REF!&lt;5),D61&amp;#REF!,D61&amp;"9"))</f>
        <v>ZZZ9</v>
      </c>
      <c r="J61" s="568">
        <f t="shared" si="1"/>
        <v>999</v>
      </c>
      <c r="K61" s="567">
        <f t="shared" si="2"/>
        <v>999</v>
      </c>
      <c r="L61" s="569"/>
      <c r="M61" s="252"/>
      <c r="N61" s="570">
        <f t="shared" si="0"/>
        <v>999</v>
      </c>
      <c r="O61" s="252"/>
    </row>
    <row r="62" spans="1:15" s="203" customFormat="1" ht="18.899999999999999" customHeight="1">
      <c r="A62" s="562">
        <v>56</v>
      </c>
      <c r="B62" s="246"/>
      <c r="C62" s="246"/>
      <c r="D62" s="247"/>
      <c r="E62" s="563"/>
      <c r="F62" s="571"/>
      <c r="G62" s="620"/>
      <c r="H62" s="566" t="e">
        <f>IF(AND(O62="",#REF!&gt;0,#REF!&lt;5),I62,)</f>
        <v>#REF!</v>
      </c>
      <c r="I62" s="567" t="str">
        <f>IF(D62="","ZZZ9",IF(AND(#REF!&gt;0,#REF!&lt;5),D62&amp;#REF!,D62&amp;"9"))</f>
        <v>ZZZ9</v>
      </c>
      <c r="J62" s="568">
        <f t="shared" si="1"/>
        <v>999</v>
      </c>
      <c r="K62" s="567">
        <f t="shared" si="2"/>
        <v>999</v>
      </c>
      <c r="L62" s="569"/>
      <c r="M62" s="252"/>
      <c r="N62" s="570">
        <f t="shared" si="0"/>
        <v>999</v>
      </c>
      <c r="O62" s="252"/>
    </row>
    <row r="63" spans="1:15" s="203" customFormat="1" ht="18.899999999999999" customHeight="1">
      <c r="A63" s="562">
        <v>57</v>
      </c>
      <c r="B63" s="246"/>
      <c r="C63" s="246"/>
      <c r="D63" s="247"/>
      <c r="E63" s="563"/>
      <c r="F63" s="571"/>
      <c r="G63" s="620"/>
      <c r="H63" s="566" t="e">
        <f>IF(AND(O63="",#REF!&gt;0,#REF!&lt;5),I63,)</f>
        <v>#REF!</v>
      </c>
      <c r="I63" s="567" t="str">
        <f>IF(D63="","ZZZ9",IF(AND(#REF!&gt;0,#REF!&lt;5),D63&amp;#REF!,D63&amp;"9"))</f>
        <v>ZZZ9</v>
      </c>
      <c r="J63" s="568">
        <f t="shared" si="1"/>
        <v>999</v>
      </c>
      <c r="K63" s="567">
        <f t="shared" si="2"/>
        <v>999</v>
      </c>
      <c r="L63" s="569"/>
      <c r="M63" s="252"/>
      <c r="N63" s="570">
        <f t="shared" si="0"/>
        <v>999</v>
      </c>
      <c r="O63" s="252"/>
    </row>
    <row r="64" spans="1:15" s="203" customFormat="1" ht="18.899999999999999" customHeight="1">
      <c r="A64" s="562">
        <v>58</v>
      </c>
      <c r="B64" s="246"/>
      <c r="C64" s="246"/>
      <c r="D64" s="247"/>
      <c r="E64" s="563"/>
      <c r="F64" s="571"/>
      <c r="G64" s="620"/>
      <c r="H64" s="566" t="e">
        <f>IF(AND(O64="",#REF!&gt;0,#REF!&lt;5),I64,)</f>
        <v>#REF!</v>
      </c>
      <c r="I64" s="567" t="str">
        <f>IF(D64="","ZZZ9",IF(AND(#REF!&gt;0,#REF!&lt;5),D64&amp;#REF!,D64&amp;"9"))</f>
        <v>ZZZ9</v>
      </c>
      <c r="J64" s="568">
        <f t="shared" si="1"/>
        <v>999</v>
      </c>
      <c r="K64" s="567">
        <f t="shared" si="2"/>
        <v>999</v>
      </c>
      <c r="L64" s="569"/>
      <c r="M64" s="252"/>
      <c r="N64" s="570">
        <f t="shared" si="0"/>
        <v>999</v>
      </c>
      <c r="O64" s="252"/>
    </row>
    <row r="65" spans="1:15" s="203" customFormat="1" ht="18.899999999999999" customHeight="1">
      <c r="A65" s="562">
        <v>59</v>
      </c>
      <c r="B65" s="246"/>
      <c r="C65" s="246"/>
      <c r="D65" s="247"/>
      <c r="E65" s="563"/>
      <c r="F65" s="571"/>
      <c r="G65" s="620"/>
      <c r="H65" s="566" t="e">
        <f>IF(AND(O65="",#REF!&gt;0,#REF!&lt;5),I65,)</f>
        <v>#REF!</v>
      </c>
      <c r="I65" s="567" t="str">
        <f>IF(D65="","ZZZ9",IF(AND(#REF!&gt;0,#REF!&lt;5),D65&amp;#REF!,D65&amp;"9"))</f>
        <v>ZZZ9</v>
      </c>
      <c r="J65" s="568">
        <f t="shared" si="1"/>
        <v>999</v>
      </c>
      <c r="K65" s="567">
        <f t="shared" si="2"/>
        <v>999</v>
      </c>
      <c r="L65" s="569"/>
      <c r="M65" s="252"/>
      <c r="N65" s="570">
        <f t="shared" si="0"/>
        <v>999</v>
      </c>
      <c r="O65" s="252"/>
    </row>
    <row r="66" spans="1:15" s="203" customFormat="1" ht="18.899999999999999" customHeight="1">
      <c r="A66" s="562">
        <v>60</v>
      </c>
      <c r="B66" s="246"/>
      <c r="C66" s="246"/>
      <c r="D66" s="247"/>
      <c r="E66" s="563"/>
      <c r="F66" s="571"/>
      <c r="G66" s="620"/>
      <c r="H66" s="566" t="e">
        <f>IF(AND(O66="",#REF!&gt;0,#REF!&lt;5),I66,)</f>
        <v>#REF!</v>
      </c>
      <c r="I66" s="567" t="str">
        <f>IF(D66="","ZZZ9",IF(AND(#REF!&gt;0,#REF!&lt;5),D66&amp;#REF!,D66&amp;"9"))</f>
        <v>ZZZ9</v>
      </c>
      <c r="J66" s="568">
        <f t="shared" si="1"/>
        <v>999</v>
      </c>
      <c r="K66" s="567">
        <f t="shared" si="2"/>
        <v>999</v>
      </c>
      <c r="L66" s="569"/>
      <c r="M66" s="252"/>
      <c r="N66" s="570">
        <f t="shared" si="0"/>
        <v>999</v>
      </c>
      <c r="O66" s="252"/>
    </row>
    <row r="67" spans="1:15" s="203" customFormat="1" ht="18.899999999999999" customHeight="1">
      <c r="A67" s="562">
        <v>61</v>
      </c>
      <c r="B67" s="246"/>
      <c r="C67" s="246"/>
      <c r="D67" s="247"/>
      <c r="E67" s="563"/>
      <c r="F67" s="571"/>
      <c r="G67" s="620"/>
      <c r="H67" s="566" t="e">
        <f>IF(AND(O67="",#REF!&gt;0,#REF!&lt;5),I67,)</f>
        <v>#REF!</v>
      </c>
      <c r="I67" s="567" t="str">
        <f>IF(D67="","ZZZ9",IF(AND(#REF!&gt;0,#REF!&lt;5),D67&amp;#REF!,D67&amp;"9"))</f>
        <v>ZZZ9</v>
      </c>
      <c r="J67" s="568">
        <f t="shared" si="1"/>
        <v>999</v>
      </c>
      <c r="K67" s="567">
        <f t="shared" si="2"/>
        <v>999</v>
      </c>
      <c r="L67" s="569"/>
      <c r="M67" s="252"/>
      <c r="N67" s="570">
        <f t="shared" si="0"/>
        <v>999</v>
      </c>
      <c r="O67" s="252"/>
    </row>
    <row r="68" spans="1:15" s="203" customFormat="1" ht="18.899999999999999" customHeight="1">
      <c r="A68" s="562">
        <v>62</v>
      </c>
      <c r="B68" s="246"/>
      <c r="C68" s="246"/>
      <c r="D68" s="247"/>
      <c r="E68" s="563"/>
      <c r="F68" s="571"/>
      <c r="G68" s="620"/>
      <c r="H68" s="566" t="e">
        <f>IF(AND(O68="",#REF!&gt;0,#REF!&lt;5),I68,)</f>
        <v>#REF!</v>
      </c>
      <c r="I68" s="567" t="str">
        <f>IF(D68="","ZZZ9",IF(AND(#REF!&gt;0,#REF!&lt;5),D68&amp;#REF!,D68&amp;"9"))</f>
        <v>ZZZ9</v>
      </c>
      <c r="J68" s="568">
        <f t="shared" si="1"/>
        <v>999</v>
      </c>
      <c r="K68" s="567">
        <f t="shared" si="2"/>
        <v>999</v>
      </c>
      <c r="L68" s="569"/>
      <c r="M68" s="252"/>
      <c r="N68" s="570">
        <f t="shared" si="0"/>
        <v>999</v>
      </c>
      <c r="O68" s="252"/>
    </row>
    <row r="69" spans="1:15" s="203" customFormat="1" ht="18.899999999999999" customHeight="1">
      <c r="A69" s="562">
        <v>63</v>
      </c>
      <c r="B69" s="246"/>
      <c r="C69" s="246"/>
      <c r="D69" s="247"/>
      <c r="E69" s="563"/>
      <c r="F69" s="571"/>
      <c r="G69" s="620"/>
      <c r="H69" s="566" t="e">
        <f>IF(AND(O69="",#REF!&gt;0,#REF!&lt;5),I69,)</f>
        <v>#REF!</v>
      </c>
      <c r="I69" s="567" t="str">
        <f>IF(D69="","ZZZ9",IF(AND(#REF!&gt;0,#REF!&lt;5),D69&amp;#REF!,D69&amp;"9"))</f>
        <v>ZZZ9</v>
      </c>
      <c r="J69" s="568">
        <f t="shared" si="1"/>
        <v>999</v>
      </c>
      <c r="K69" s="567">
        <f t="shared" si="2"/>
        <v>999</v>
      </c>
      <c r="L69" s="569"/>
      <c r="M69" s="252"/>
      <c r="N69" s="570">
        <f t="shared" si="0"/>
        <v>999</v>
      </c>
      <c r="O69" s="252"/>
    </row>
    <row r="70" spans="1:15" s="203" customFormat="1" ht="18.899999999999999" customHeight="1">
      <c r="A70" s="562">
        <v>64</v>
      </c>
      <c r="B70" s="246"/>
      <c r="C70" s="246"/>
      <c r="D70" s="247"/>
      <c r="E70" s="563"/>
      <c r="F70" s="571"/>
      <c r="G70" s="620"/>
      <c r="H70" s="566" t="e">
        <f>IF(AND(O70="",#REF!&gt;0,#REF!&lt;5),I70,)</f>
        <v>#REF!</v>
      </c>
      <c r="I70" s="567" t="str">
        <f>IF(D70="","ZZZ9",IF(AND(#REF!&gt;0,#REF!&lt;5),D70&amp;#REF!,D70&amp;"9"))</f>
        <v>ZZZ9</v>
      </c>
      <c r="J70" s="568">
        <f t="shared" si="1"/>
        <v>999</v>
      </c>
      <c r="K70" s="567">
        <f t="shared" si="2"/>
        <v>999</v>
      </c>
      <c r="L70" s="569"/>
      <c r="M70" s="252"/>
      <c r="N70" s="570">
        <f t="shared" si="0"/>
        <v>999</v>
      </c>
      <c r="O70" s="252"/>
    </row>
    <row r="71" spans="1:15" s="203" customFormat="1" ht="18.899999999999999" customHeight="1">
      <c r="A71" s="562">
        <v>65</v>
      </c>
      <c r="B71" s="246"/>
      <c r="C71" s="246"/>
      <c r="D71" s="247"/>
      <c r="E71" s="563"/>
      <c r="F71" s="571"/>
      <c r="G71" s="620"/>
      <c r="H71" s="566" t="e">
        <f>IF(AND(O71="",#REF!&gt;0,#REF!&lt;5),I71,)</f>
        <v>#REF!</v>
      </c>
      <c r="I71" s="567" t="str">
        <f>IF(D71="","ZZZ9",IF(AND(#REF!&gt;0,#REF!&lt;5),D71&amp;#REF!,D71&amp;"9"))</f>
        <v>ZZZ9</v>
      </c>
      <c r="J71" s="568">
        <f t="shared" si="1"/>
        <v>999</v>
      </c>
      <c r="K71" s="567">
        <f t="shared" si="2"/>
        <v>999</v>
      </c>
      <c r="L71" s="569"/>
      <c r="M71" s="252"/>
      <c r="N71" s="570">
        <f t="shared" si="0"/>
        <v>999</v>
      </c>
      <c r="O71" s="252"/>
    </row>
    <row r="72" spans="1:15" s="203" customFormat="1" ht="18.899999999999999" customHeight="1">
      <c r="A72" s="562">
        <v>66</v>
      </c>
      <c r="B72" s="246"/>
      <c r="C72" s="246"/>
      <c r="D72" s="247"/>
      <c r="E72" s="563"/>
      <c r="F72" s="571"/>
      <c r="G72" s="620"/>
      <c r="H72" s="566" t="e">
        <f>IF(AND(O72="",#REF!&gt;0,#REF!&lt;5),I72,)</f>
        <v>#REF!</v>
      </c>
      <c r="I72" s="567" t="str">
        <f>IF(D72="","ZZZ9",IF(AND(#REF!&gt;0,#REF!&lt;5),D72&amp;#REF!,D72&amp;"9"))</f>
        <v>ZZZ9</v>
      </c>
      <c r="J72" s="568">
        <f t="shared" si="1"/>
        <v>999</v>
      </c>
      <c r="K72" s="567">
        <f t="shared" si="2"/>
        <v>999</v>
      </c>
      <c r="L72" s="569"/>
      <c r="M72" s="252"/>
      <c r="N72" s="570">
        <f t="shared" si="0"/>
        <v>999</v>
      </c>
      <c r="O72" s="252"/>
    </row>
    <row r="73" spans="1:15" s="203" customFormat="1" ht="18.899999999999999" customHeight="1">
      <c r="A73" s="562">
        <v>67</v>
      </c>
      <c r="B73" s="246"/>
      <c r="C73" s="246"/>
      <c r="D73" s="247"/>
      <c r="E73" s="563"/>
      <c r="F73" s="571"/>
      <c r="G73" s="620"/>
      <c r="H73" s="566" t="e">
        <f>IF(AND(O73="",#REF!&gt;0,#REF!&lt;5),I73,)</f>
        <v>#REF!</v>
      </c>
      <c r="I73" s="567" t="str">
        <f>IF(D73="","ZZZ9",IF(AND(#REF!&gt;0,#REF!&lt;5),D73&amp;#REF!,D73&amp;"9"))</f>
        <v>ZZZ9</v>
      </c>
      <c r="J73" s="568">
        <f t="shared" si="1"/>
        <v>999</v>
      </c>
      <c r="K73" s="567">
        <f t="shared" si="2"/>
        <v>999</v>
      </c>
      <c r="L73" s="569"/>
      <c r="M73" s="252"/>
      <c r="N73" s="570">
        <f t="shared" si="0"/>
        <v>999</v>
      </c>
      <c r="O73" s="252"/>
    </row>
    <row r="74" spans="1:15" s="203" customFormat="1" ht="18.899999999999999" customHeight="1">
      <c r="A74" s="562">
        <v>68</v>
      </c>
      <c r="B74" s="246"/>
      <c r="C74" s="246"/>
      <c r="D74" s="247"/>
      <c r="E74" s="563"/>
      <c r="F74" s="571"/>
      <c r="G74" s="620"/>
      <c r="H74" s="566" t="e">
        <f>IF(AND(O74="",#REF!&gt;0,#REF!&lt;5),I74,)</f>
        <v>#REF!</v>
      </c>
      <c r="I74" s="567" t="str">
        <f>IF(D74="","ZZZ9",IF(AND(#REF!&gt;0,#REF!&lt;5),D74&amp;#REF!,D74&amp;"9"))</f>
        <v>ZZZ9</v>
      </c>
      <c r="J74" s="568">
        <f t="shared" si="1"/>
        <v>999</v>
      </c>
      <c r="K74" s="567">
        <f t="shared" si="2"/>
        <v>999</v>
      </c>
      <c r="L74" s="569"/>
      <c r="M74" s="252"/>
      <c r="N74" s="570">
        <f t="shared" si="0"/>
        <v>999</v>
      </c>
      <c r="O74" s="252"/>
    </row>
    <row r="75" spans="1:15" s="203" customFormat="1" ht="18.899999999999999" customHeight="1">
      <c r="A75" s="562">
        <v>69</v>
      </c>
      <c r="B75" s="246"/>
      <c r="C75" s="246"/>
      <c r="D75" s="247"/>
      <c r="E75" s="563"/>
      <c r="F75" s="571"/>
      <c r="G75" s="620"/>
      <c r="H75" s="566" t="e">
        <f>IF(AND(O75="",#REF!&gt;0,#REF!&lt;5),I75,)</f>
        <v>#REF!</v>
      </c>
      <c r="I75" s="567" t="str">
        <f>IF(D75="","ZZZ9",IF(AND(#REF!&gt;0,#REF!&lt;5),D75&amp;#REF!,D75&amp;"9"))</f>
        <v>ZZZ9</v>
      </c>
      <c r="J75" s="568">
        <f t="shared" si="1"/>
        <v>999</v>
      </c>
      <c r="K75" s="567">
        <f t="shared" si="2"/>
        <v>999</v>
      </c>
      <c r="L75" s="569"/>
      <c r="M75" s="252"/>
      <c r="N75" s="570">
        <f t="shared" si="0"/>
        <v>999</v>
      </c>
      <c r="O75" s="252"/>
    </row>
    <row r="76" spans="1:15" s="203" customFormat="1" ht="18.899999999999999" customHeight="1">
      <c r="A76" s="562">
        <v>70</v>
      </c>
      <c r="B76" s="246"/>
      <c r="C76" s="246"/>
      <c r="D76" s="247"/>
      <c r="E76" s="563"/>
      <c r="F76" s="571"/>
      <c r="G76" s="620"/>
      <c r="H76" s="566" t="e">
        <f>IF(AND(O76="",#REF!&gt;0,#REF!&lt;5),I76,)</f>
        <v>#REF!</v>
      </c>
      <c r="I76" s="567" t="str">
        <f>IF(D76="","ZZZ9",IF(AND(#REF!&gt;0,#REF!&lt;5),D76&amp;#REF!,D76&amp;"9"))</f>
        <v>ZZZ9</v>
      </c>
      <c r="J76" s="568">
        <f t="shared" si="1"/>
        <v>999</v>
      </c>
      <c r="K76" s="567">
        <f t="shared" si="2"/>
        <v>999</v>
      </c>
      <c r="L76" s="569"/>
      <c r="M76" s="252"/>
      <c r="N76" s="570">
        <f t="shared" si="0"/>
        <v>999</v>
      </c>
      <c r="O76" s="252"/>
    </row>
    <row r="77" spans="1:15" s="203" customFormat="1" ht="18.899999999999999" customHeight="1">
      <c r="A77" s="562">
        <v>71</v>
      </c>
      <c r="B77" s="246"/>
      <c r="C77" s="246"/>
      <c r="D77" s="247"/>
      <c r="E77" s="563"/>
      <c r="F77" s="571"/>
      <c r="G77" s="620"/>
      <c r="H77" s="566" t="e">
        <f>IF(AND(O77="",#REF!&gt;0,#REF!&lt;5),I77,)</f>
        <v>#REF!</v>
      </c>
      <c r="I77" s="567" t="str">
        <f>IF(D77="","ZZZ9",IF(AND(#REF!&gt;0,#REF!&lt;5),D77&amp;#REF!,D77&amp;"9"))</f>
        <v>ZZZ9</v>
      </c>
      <c r="J77" s="568">
        <f t="shared" si="1"/>
        <v>999</v>
      </c>
      <c r="K77" s="567">
        <f t="shared" si="2"/>
        <v>999</v>
      </c>
      <c r="L77" s="569"/>
      <c r="M77" s="252"/>
      <c r="N77" s="570">
        <f t="shared" si="0"/>
        <v>999</v>
      </c>
      <c r="O77" s="252"/>
    </row>
    <row r="78" spans="1:15" s="203" customFormat="1" ht="18.899999999999999" customHeight="1">
      <c r="A78" s="562">
        <v>72</v>
      </c>
      <c r="B78" s="246"/>
      <c r="C78" s="246"/>
      <c r="D78" s="247"/>
      <c r="E78" s="563"/>
      <c r="F78" s="571"/>
      <c r="G78" s="620"/>
      <c r="H78" s="566" t="e">
        <f>IF(AND(O78="",#REF!&gt;0,#REF!&lt;5),I78,)</f>
        <v>#REF!</v>
      </c>
      <c r="I78" s="567" t="str">
        <f>IF(D78="","ZZZ9",IF(AND(#REF!&gt;0,#REF!&lt;5),D78&amp;#REF!,D78&amp;"9"))</f>
        <v>ZZZ9</v>
      </c>
      <c r="J78" s="568">
        <f t="shared" si="1"/>
        <v>999</v>
      </c>
      <c r="K78" s="567">
        <f t="shared" si="2"/>
        <v>999</v>
      </c>
      <c r="L78" s="569"/>
      <c r="M78" s="252"/>
      <c r="N78" s="570">
        <f t="shared" si="0"/>
        <v>999</v>
      </c>
      <c r="O78" s="252"/>
    </row>
    <row r="79" spans="1:15" s="203" customFormat="1" ht="18.899999999999999" customHeight="1">
      <c r="A79" s="562">
        <v>73</v>
      </c>
      <c r="B79" s="246"/>
      <c r="C79" s="246"/>
      <c r="D79" s="247"/>
      <c r="E79" s="563"/>
      <c r="F79" s="571"/>
      <c r="G79" s="620"/>
      <c r="H79" s="566" t="e">
        <f>IF(AND(O79="",#REF!&gt;0,#REF!&lt;5),I79,)</f>
        <v>#REF!</v>
      </c>
      <c r="I79" s="567" t="str">
        <f>IF(D79="","ZZZ9",IF(AND(#REF!&gt;0,#REF!&lt;5),D79&amp;#REF!,D79&amp;"9"))</f>
        <v>ZZZ9</v>
      </c>
      <c r="J79" s="568">
        <f t="shared" si="1"/>
        <v>999</v>
      </c>
      <c r="K79" s="567">
        <f t="shared" si="2"/>
        <v>999</v>
      </c>
      <c r="L79" s="569"/>
      <c r="M79" s="252"/>
      <c r="N79" s="570">
        <f t="shared" si="0"/>
        <v>999</v>
      </c>
      <c r="O79" s="252"/>
    </row>
    <row r="80" spans="1:15" s="203" customFormat="1" ht="18.899999999999999" customHeight="1">
      <c r="A80" s="562">
        <v>74</v>
      </c>
      <c r="B80" s="246"/>
      <c r="C80" s="246"/>
      <c r="D80" s="247"/>
      <c r="E80" s="563"/>
      <c r="F80" s="571"/>
      <c r="G80" s="620"/>
      <c r="H80" s="566" t="e">
        <f>IF(AND(O80="",#REF!&gt;0,#REF!&lt;5),I80,)</f>
        <v>#REF!</v>
      </c>
      <c r="I80" s="567" t="str">
        <f>IF(D80="","ZZZ9",IF(AND(#REF!&gt;0,#REF!&lt;5),D80&amp;#REF!,D80&amp;"9"))</f>
        <v>ZZZ9</v>
      </c>
      <c r="J80" s="568">
        <f t="shared" si="1"/>
        <v>999</v>
      </c>
      <c r="K80" s="567">
        <f t="shared" si="2"/>
        <v>999</v>
      </c>
      <c r="L80" s="569"/>
      <c r="M80" s="252"/>
      <c r="N80" s="570">
        <f t="shared" si="0"/>
        <v>999</v>
      </c>
      <c r="O80" s="252"/>
    </row>
    <row r="81" spans="1:15" s="203" customFormat="1" ht="18.899999999999999" customHeight="1">
      <c r="A81" s="562">
        <v>75</v>
      </c>
      <c r="B81" s="246"/>
      <c r="C81" s="246"/>
      <c r="D81" s="247"/>
      <c r="E81" s="563"/>
      <c r="F81" s="571"/>
      <c r="G81" s="620"/>
      <c r="H81" s="566" t="e">
        <f>IF(AND(O81="",#REF!&gt;0,#REF!&lt;5),I81,)</f>
        <v>#REF!</v>
      </c>
      <c r="I81" s="567" t="str">
        <f>IF(D81="","ZZZ9",IF(AND(#REF!&gt;0,#REF!&lt;5),D81&amp;#REF!,D81&amp;"9"))</f>
        <v>ZZZ9</v>
      </c>
      <c r="J81" s="568">
        <f t="shared" si="1"/>
        <v>999</v>
      </c>
      <c r="K81" s="567">
        <f t="shared" si="2"/>
        <v>999</v>
      </c>
      <c r="L81" s="569"/>
      <c r="M81" s="252"/>
      <c r="N81" s="570">
        <f t="shared" si="0"/>
        <v>999</v>
      </c>
      <c r="O81" s="252"/>
    </row>
    <row r="82" spans="1:15" s="203" customFormat="1" ht="18.899999999999999" customHeight="1">
      <c r="A82" s="562">
        <v>76</v>
      </c>
      <c r="B82" s="246"/>
      <c r="C82" s="246"/>
      <c r="D82" s="247"/>
      <c r="E82" s="563"/>
      <c r="F82" s="571"/>
      <c r="G82" s="620"/>
      <c r="H82" s="566" t="e">
        <f>IF(AND(O82="",#REF!&gt;0,#REF!&lt;5),I82,)</f>
        <v>#REF!</v>
      </c>
      <c r="I82" s="567" t="str">
        <f>IF(D82="","ZZZ9",IF(AND(#REF!&gt;0,#REF!&lt;5),D82&amp;#REF!,D82&amp;"9"))</f>
        <v>ZZZ9</v>
      </c>
      <c r="J82" s="568">
        <f t="shared" si="1"/>
        <v>999</v>
      </c>
      <c r="K82" s="567">
        <f t="shared" si="2"/>
        <v>999</v>
      </c>
      <c r="L82" s="569"/>
      <c r="M82" s="252"/>
      <c r="N82" s="570">
        <f t="shared" si="0"/>
        <v>999</v>
      </c>
      <c r="O82" s="252"/>
    </row>
    <row r="83" spans="1:15" s="203" customFormat="1" ht="18.899999999999999" customHeight="1">
      <c r="A83" s="562">
        <v>77</v>
      </c>
      <c r="B83" s="246"/>
      <c r="C83" s="246"/>
      <c r="D83" s="247"/>
      <c r="E83" s="563"/>
      <c r="F83" s="571"/>
      <c r="G83" s="620"/>
      <c r="H83" s="566" t="e">
        <f>IF(AND(O83="",#REF!&gt;0,#REF!&lt;5),I83,)</f>
        <v>#REF!</v>
      </c>
      <c r="I83" s="567" t="str">
        <f>IF(D83="","ZZZ9",IF(AND(#REF!&gt;0,#REF!&lt;5),D83&amp;#REF!,D83&amp;"9"))</f>
        <v>ZZZ9</v>
      </c>
      <c r="J83" s="568">
        <f t="shared" si="1"/>
        <v>999</v>
      </c>
      <c r="K83" s="567">
        <f t="shared" si="2"/>
        <v>999</v>
      </c>
      <c r="L83" s="569"/>
      <c r="M83" s="252"/>
      <c r="N83" s="570">
        <f t="shared" si="0"/>
        <v>999</v>
      </c>
      <c r="O83" s="252"/>
    </row>
    <row r="84" spans="1:15" s="203" customFormat="1" ht="18.899999999999999" customHeight="1">
      <c r="A84" s="562">
        <v>78</v>
      </c>
      <c r="B84" s="246"/>
      <c r="C84" s="246"/>
      <c r="D84" s="247"/>
      <c r="E84" s="563"/>
      <c r="F84" s="571"/>
      <c r="G84" s="620"/>
      <c r="H84" s="566" t="e">
        <f>IF(AND(O84="",#REF!&gt;0,#REF!&lt;5),I84,)</f>
        <v>#REF!</v>
      </c>
      <c r="I84" s="567" t="str">
        <f>IF(D84="","ZZZ9",IF(AND(#REF!&gt;0,#REF!&lt;5),D84&amp;#REF!,D84&amp;"9"))</f>
        <v>ZZZ9</v>
      </c>
      <c r="J84" s="568">
        <f t="shared" si="1"/>
        <v>999</v>
      </c>
      <c r="K84" s="567">
        <f t="shared" si="2"/>
        <v>999</v>
      </c>
      <c r="L84" s="569"/>
      <c r="M84" s="252"/>
      <c r="N84" s="570">
        <f t="shared" si="0"/>
        <v>999</v>
      </c>
      <c r="O84" s="252"/>
    </row>
    <row r="85" spans="1:15" s="203" customFormat="1" ht="18.899999999999999" customHeight="1">
      <c r="A85" s="562">
        <v>79</v>
      </c>
      <c r="B85" s="246"/>
      <c r="C85" s="246"/>
      <c r="D85" s="247"/>
      <c r="E85" s="563"/>
      <c r="F85" s="571"/>
      <c r="G85" s="620"/>
      <c r="H85" s="566" t="e">
        <f>IF(AND(O85="",#REF!&gt;0,#REF!&lt;5),I85,)</f>
        <v>#REF!</v>
      </c>
      <c r="I85" s="567" t="str">
        <f>IF(D85="","ZZZ9",IF(AND(#REF!&gt;0,#REF!&lt;5),D85&amp;#REF!,D85&amp;"9"))</f>
        <v>ZZZ9</v>
      </c>
      <c r="J85" s="568">
        <f t="shared" si="1"/>
        <v>999</v>
      </c>
      <c r="K85" s="567">
        <f t="shared" si="2"/>
        <v>999</v>
      </c>
      <c r="L85" s="569"/>
      <c r="M85" s="252"/>
      <c r="N85" s="570">
        <f t="shared" si="0"/>
        <v>999</v>
      </c>
      <c r="O85" s="252"/>
    </row>
    <row r="86" spans="1:15" s="203" customFormat="1" ht="18.899999999999999" customHeight="1">
      <c r="A86" s="562">
        <v>80</v>
      </c>
      <c r="B86" s="246"/>
      <c r="C86" s="246"/>
      <c r="D86" s="247"/>
      <c r="E86" s="563"/>
      <c r="F86" s="571"/>
      <c r="G86" s="620"/>
      <c r="H86" s="566" t="e">
        <f>IF(AND(O86="",#REF!&gt;0,#REF!&lt;5),I86,)</f>
        <v>#REF!</v>
      </c>
      <c r="I86" s="567" t="str">
        <f>IF(D86="","ZZZ9",IF(AND(#REF!&gt;0,#REF!&lt;5),D86&amp;#REF!,D86&amp;"9"))</f>
        <v>ZZZ9</v>
      </c>
      <c r="J86" s="568">
        <f t="shared" si="1"/>
        <v>999</v>
      </c>
      <c r="K86" s="567">
        <f t="shared" si="2"/>
        <v>999</v>
      </c>
      <c r="L86" s="569"/>
      <c r="M86" s="252"/>
      <c r="N86" s="570">
        <f t="shared" si="0"/>
        <v>999</v>
      </c>
      <c r="O86" s="252"/>
    </row>
    <row r="87" spans="1:15" s="203" customFormat="1" ht="18.899999999999999" customHeight="1">
      <c r="A87" s="562">
        <v>81</v>
      </c>
      <c r="B87" s="246"/>
      <c r="C87" s="246"/>
      <c r="D87" s="247"/>
      <c r="E87" s="563"/>
      <c r="F87" s="571"/>
      <c r="G87" s="620"/>
      <c r="H87" s="566" t="e">
        <f>IF(AND(O87="",#REF!&gt;0,#REF!&lt;5),I87,)</f>
        <v>#REF!</v>
      </c>
      <c r="I87" s="567" t="str">
        <f>IF(D87="","ZZZ9",IF(AND(#REF!&gt;0,#REF!&lt;5),D87&amp;#REF!,D87&amp;"9"))</f>
        <v>ZZZ9</v>
      </c>
      <c r="J87" s="568">
        <f t="shared" si="1"/>
        <v>999</v>
      </c>
      <c r="K87" s="567">
        <f t="shared" si="2"/>
        <v>999</v>
      </c>
      <c r="L87" s="569"/>
      <c r="M87" s="252"/>
      <c r="N87" s="570">
        <f t="shared" si="0"/>
        <v>999</v>
      </c>
      <c r="O87" s="252"/>
    </row>
    <row r="88" spans="1:15" s="203" customFormat="1" ht="18.899999999999999" customHeight="1">
      <c r="A88" s="562">
        <v>82</v>
      </c>
      <c r="B88" s="246"/>
      <c r="C88" s="246"/>
      <c r="D88" s="247"/>
      <c r="E88" s="563"/>
      <c r="F88" s="571"/>
      <c r="G88" s="620"/>
      <c r="H88" s="566" t="e">
        <f>IF(AND(O88="",#REF!&gt;0,#REF!&lt;5),I88,)</f>
        <v>#REF!</v>
      </c>
      <c r="I88" s="567" t="str">
        <f>IF(D88="","ZZZ9",IF(AND(#REF!&gt;0,#REF!&lt;5),D88&amp;#REF!,D88&amp;"9"))</f>
        <v>ZZZ9</v>
      </c>
      <c r="J88" s="568">
        <f t="shared" si="1"/>
        <v>999</v>
      </c>
      <c r="K88" s="567">
        <f t="shared" si="2"/>
        <v>999</v>
      </c>
      <c r="L88" s="569"/>
      <c r="M88" s="252"/>
      <c r="N88" s="570">
        <f t="shared" si="0"/>
        <v>999</v>
      </c>
      <c r="O88" s="252"/>
    </row>
    <row r="89" spans="1:15" s="203" customFormat="1" ht="18.899999999999999" customHeight="1">
      <c r="A89" s="562">
        <v>83</v>
      </c>
      <c r="B89" s="246"/>
      <c r="C89" s="246"/>
      <c r="D89" s="247"/>
      <c r="E89" s="563"/>
      <c r="F89" s="571"/>
      <c r="G89" s="620"/>
      <c r="H89" s="566" t="e">
        <f>IF(AND(O89="",#REF!&gt;0,#REF!&lt;5),I89,)</f>
        <v>#REF!</v>
      </c>
      <c r="I89" s="567" t="str">
        <f>IF(D89="","ZZZ9",IF(AND(#REF!&gt;0,#REF!&lt;5),D89&amp;#REF!,D89&amp;"9"))</f>
        <v>ZZZ9</v>
      </c>
      <c r="J89" s="568">
        <f t="shared" si="1"/>
        <v>999</v>
      </c>
      <c r="K89" s="567">
        <f t="shared" si="2"/>
        <v>999</v>
      </c>
      <c r="L89" s="569"/>
      <c r="M89" s="252"/>
      <c r="N89" s="570">
        <f t="shared" si="0"/>
        <v>999</v>
      </c>
      <c r="O89" s="252"/>
    </row>
    <row r="90" spans="1:15" s="203" customFormat="1" ht="18.899999999999999" customHeight="1">
      <c r="A90" s="562">
        <v>84</v>
      </c>
      <c r="B90" s="246"/>
      <c r="C90" s="246"/>
      <c r="D90" s="247"/>
      <c r="E90" s="563"/>
      <c r="F90" s="571"/>
      <c r="G90" s="620"/>
      <c r="H90" s="566" t="e">
        <f>IF(AND(O90="",#REF!&gt;0,#REF!&lt;5),I90,)</f>
        <v>#REF!</v>
      </c>
      <c r="I90" s="567" t="str">
        <f>IF(D90="","ZZZ9",IF(AND(#REF!&gt;0,#REF!&lt;5),D90&amp;#REF!,D90&amp;"9"))</f>
        <v>ZZZ9</v>
      </c>
      <c r="J90" s="568">
        <f t="shared" si="1"/>
        <v>999</v>
      </c>
      <c r="K90" s="567">
        <f t="shared" si="2"/>
        <v>999</v>
      </c>
      <c r="L90" s="569"/>
      <c r="M90" s="252"/>
      <c r="N90" s="570">
        <f t="shared" si="0"/>
        <v>999</v>
      </c>
      <c r="O90" s="252"/>
    </row>
    <row r="91" spans="1:15" s="203" customFormat="1" ht="18.899999999999999" customHeight="1">
      <c r="A91" s="562">
        <v>85</v>
      </c>
      <c r="B91" s="246"/>
      <c r="C91" s="246"/>
      <c r="D91" s="247"/>
      <c r="E91" s="563"/>
      <c r="F91" s="571"/>
      <c r="G91" s="620"/>
      <c r="H91" s="566" t="e">
        <f>IF(AND(O91="",#REF!&gt;0,#REF!&lt;5),I91,)</f>
        <v>#REF!</v>
      </c>
      <c r="I91" s="567" t="str">
        <f>IF(D91="","ZZZ9",IF(AND(#REF!&gt;0,#REF!&lt;5),D91&amp;#REF!,D91&amp;"9"))</f>
        <v>ZZZ9</v>
      </c>
      <c r="J91" s="568">
        <f t="shared" si="1"/>
        <v>999</v>
      </c>
      <c r="K91" s="567">
        <f t="shared" si="2"/>
        <v>999</v>
      </c>
      <c r="L91" s="569"/>
      <c r="M91" s="252"/>
      <c r="N91" s="570">
        <f t="shared" si="0"/>
        <v>999</v>
      </c>
      <c r="O91" s="252"/>
    </row>
    <row r="92" spans="1:15" s="203" customFormat="1" ht="18.899999999999999" customHeight="1">
      <c r="A92" s="562">
        <v>86</v>
      </c>
      <c r="B92" s="246"/>
      <c r="C92" s="246"/>
      <c r="D92" s="247"/>
      <c r="E92" s="563"/>
      <c r="F92" s="571"/>
      <c r="G92" s="620"/>
      <c r="H92" s="566" t="e">
        <f>IF(AND(O92="",#REF!&gt;0,#REF!&lt;5),I92,)</f>
        <v>#REF!</v>
      </c>
      <c r="I92" s="567" t="str">
        <f>IF(D92="","ZZZ9",IF(AND(#REF!&gt;0,#REF!&lt;5),D92&amp;#REF!,D92&amp;"9"))</f>
        <v>ZZZ9</v>
      </c>
      <c r="J92" s="568">
        <f t="shared" si="1"/>
        <v>999</v>
      </c>
      <c r="K92" s="567">
        <f t="shared" si="2"/>
        <v>999</v>
      </c>
      <c r="L92" s="569"/>
      <c r="M92" s="252"/>
      <c r="N92" s="570">
        <f t="shared" si="0"/>
        <v>999</v>
      </c>
      <c r="O92" s="252"/>
    </row>
    <row r="93" spans="1:15" s="203" customFormat="1" ht="18.899999999999999" customHeight="1">
      <c r="A93" s="562">
        <v>87</v>
      </c>
      <c r="B93" s="246"/>
      <c r="C93" s="246"/>
      <c r="D93" s="247"/>
      <c r="E93" s="563"/>
      <c r="F93" s="571"/>
      <c r="G93" s="620"/>
      <c r="H93" s="566" t="e">
        <f>IF(AND(O93="",#REF!&gt;0,#REF!&lt;5),I93,)</f>
        <v>#REF!</v>
      </c>
      <c r="I93" s="567" t="str">
        <f>IF(D93="","ZZZ9",IF(AND(#REF!&gt;0,#REF!&lt;5),D93&amp;#REF!,D93&amp;"9"))</f>
        <v>ZZZ9</v>
      </c>
      <c r="J93" s="568">
        <f t="shared" si="1"/>
        <v>999</v>
      </c>
      <c r="K93" s="567">
        <f t="shared" si="2"/>
        <v>999</v>
      </c>
      <c r="L93" s="569"/>
      <c r="M93" s="252"/>
      <c r="N93" s="570">
        <f t="shared" si="0"/>
        <v>999</v>
      </c>
      <c r="O93" s="252"/>
    </row>
    <row r="94" spans="1:15" s="203" customFormat="1" ht="18.899999999999999" customHeight="1">
      <c r="A94" s="562">
        <v>88</v>
      </c>
      <c r="B94" s="246"/>
      <c r="C94" s="246"/>
      <c r="D94" s="247"/>
      <c r="E94" s="563"/>
      <c r="F94" s="571"/>
      <c r="G94" s="620"/>
      <c r="H94" s="566" t="e">
        <f>IF(AND(O94="",#REF!&gt;0,#REF!&lt;5),I94,)</f>
        <v>#REF!</v>
      </c>
      <c r="I94" s="567" t="str">
        <f>IF(D94="","ZZZ9",IF(AND(#REF!&gt;0,#REF!&lt;5),D94&amp;#REF!,D94&amp;"9"))</f>
        <v>ZZZ9</v>
      </c>
      <c r="J94" s="568">
        <f t="shared" si="1"/>
        <v>999</v>
      </c>
      <c r="K94" s="567">
        <f t="shared" si="2"/>
        <v>999</v>
      </c>
      <c r="L94" s="569"/>
      <c r="M94" s="252"/>
      <c r="N94" s="570">
        <f t="shared" ref="N94:N122" si="3">IF(L94="DA",1,IF(L94="WC",2,IF(L94="SE",3,IF(L94="Q",4,IF(L94="LL",5,999)))))</f>
        <v>999</v>
      </c>
      <c r="O94" s="252"/>
    </row>
    <row r="95" spans="1:15" s="203" customFormat="1" ht="18.899999999999999" customHeight="1">
      <c r="A95" s="562">
        <v>89</v>
      </c>
      <c r="B95" s="246"/>
      <c r="C95" s="246"/>
      <c r="D95" s="247"/>
      <c r="E95" s="563"/>
      <c r="F95" s="571"/>
      <c r="G95" s="620"/>
      <c r="H95" s="566" t="e">
        <f>IF(AND(O95="",#REF!&gt;0,#REF!&lt;5),I95,)</f>
        <v>#REF!</v>
      </c>
      <c r="I95" s="567" t="str">
        <f>IF(D95="","ZZZ9",IF(AND(#REF!&gt;0,#REF!&lt;5),D95&amp;#REF!,D95&amp;"9"))</f>
        <v>ZZZ9</v>
      </c>
      <c r="J95" s="568">
        <f t="shared" si="1"/>
        <v>999</v>
      </c>
      <c r="K95" s="567">
        <f t="shared" si="2"/>
        <v>999</v>
      </c>
      <c r="L95" s="569"/>
      <c r="M95" s="252"/>
      <c r="N95" s="570">
        <f t="shared" si="3"/>
        <v>999</v>
      </c>
      <c r="O95" s="252"/>
    </row>
    <row r="96" spans="1:15" s="203" customFormat="1" ht="18.899999999999999" customHeight="1">
      <c r="A96" s="562">
        <v>90</v>
      </c>
      <c r="B96" s="246"/>
      <c r="C96" s="246"/>
      <c r="D96" s="247"/>
      <c r="E96" s="563"/>
      <c r="F96" s="571"/>
      <c r="G96" s="620"/>
      <c r="H96" s="566" t="e">
        <f>IF(AND(O96="",#REF!&gt;0,#REF!&lt;5),I96,)</f>
        <v>#REF!</v>
      </c>
      <c r="I96" s="567" t="str">
        <f>IF(D96="","ZZZ9",IF(AND(#REF!&gt;0,#REF!&lt;5),D96&amp;#REF!,D96&amp;"9"))</f>
        <v>ZZZ9</v>
      </c>
      <c r="J96" s="568">
        <f t="shared" si="1"/>
        <v>999</v>
      </c>
      <c r="K96" s="567">
        <f t="shared" si="2"/>
        <v>999</v>
      </c>
      <c r="L96" s="569"/>
      <c r="M96" s="252"/>
      <c r="N96" s="570">
        <f t="shared" si="3"/>
        <v>999</v>
      </c>
      <c r="O96" s="252"/>
    </row>
    <row r="97" spans="1:15" s="203" customFormat="1" ht="18.899999999999999" customHeight="1">
      <c r="A97" s="562">
        <v>91</v>
      </c>
      <c r="B97" s="246"/>
      <c r="C97" s="246"/>
      <c r="D97" s="247"/>
      <c r="E97" s="563"/>
      <c r="F97" s="571"/>
      <c r="G97" s="620"/>
      <c r="H97" s="566" t="e">
        <f>IF(AND(O97="",#REF!&gt;0,#REF!&lt;5),I97,)</f>
        <v>#REF!</v>
      </c>
      <c r="I97" s="567" t="str">
        <f>IF(D97="","ZZZ9",IF(AND(#REF!&gt;0,#REF!&lt;5),D97&amp;#REF!,D97&amp;"9"))</f>
        <v>ZZZ9</v>
      </c>
      <c r="J97" s="568">
        <f t="shared" ref="J97:J122" si="4">IF(O97="",999,O97)</f>
        <v>999</v>
      </c>
      <c r="K97" s="567">
        <f t="shared" ref="K97:K122" si="5">IF(N97=999,999,1)</f>
        <v>999</v>
      </c>
      <c r="L97" s="569"/>
      <c r="M97" s="252"/>
      <c r="N97" s="570">
        <f t="shared" si="3"/>
        <v>999</v>
      </c>
      <c r="O97" s="252"/>
    </row>
    <row r="98" spans="1:15" s="203" customFormat="1" ht="18.899999999999999" customHeight="1">
      <c r="A98" s="562">
        <v>92</v>
      </c>
      <c r="B98" s="246"/>
      <c r="C98" s="246"/>
      <c r="D98" s="247"/>
      <c r="E98" s="563"/>
      <c r="F98" s="571"/>
      <c r="G98" s="620"/>
      <c r="H98" s="566" t="e">
        <f>IF(AND(O98="",#REF!&gt;0,#REF!&lt;5),I98,)</f>
        <v>#REF!</v>
      </c>
      <c r="I98" s="567" t="str">
        <f>IF(D98="","ZZZ9",IF(AND(#REF!&gt;0,#REF!&lt;5),D98&amp;#REF!,D98&amp;"9"))</f>
        <v>ZZZ9</v>
      </c>
      <c r="J98" s="568">
        <f t="shared" si="4"/>
        <v>999</v>
      </c>
      <c r="K98" s="567">
        <f t="shared" si="5"/>
        <v>999</v>
      </c>
      <c r="L98" s="569"/>
      <c r="M98" s="252"/>
      <c r="N98" s="570">
        <f t="shared" si="3"/>
        <v>999</v>
      </c>
      <c r="O98" s="252"/>
    </row>
    <row r="99" spans="1:15" s="203" customFormat="1" ht="18.899999999999999" customHeight="1">
      <c r="A99" s="562">
        <v>93</v>
      </c>
      <c r="B99" s="246"/>
      <c r="C99" s="246"/>
      <c r="D99" s="247"/>
      <c r="E99" s="563"/>
      <c r="F99" s="571"/>
      <c r="G99" s="620"/>
      <c r="H99" s="566" t="e">
        <f>IF(AND(O99="",#REF!&gt;0,#REF!&lt;5),I99,)</f>
        <v>#REF!</v>
      </c>
      <c r="I99" s="567" t="str">
        <f>IF(D99="","ZZZ9",IF(AND(#REF!&gt;0,#REF!&lt;5),D99&amp;#REF!,D99&amp;"9"))</f>
        <v>ZZZ9</v>
      </c>
      <c r="J99" s="568">
        <f t="shared" si="4"/>
        <v>999</v>
      </c>
      <c r="K99" s="567">
        <f t="shared" si="5"/>
        <v>999</v>
      </c>
      <c r="L99" s="569"/>
      <c r="M99" s="252"/>
      <c r="N99" s="570">
        <f t="shared" si="3"/>
        <v>999</v>
      </c>
      <c r="O99" s="252"/>
    </row>
    <row r="100" spans="1:15" s="203" customFormat="1" ht="18.899999999999999" customHeight="1">
      <c r="A100" s="562">
        <v>94</v>
      </c>
      <c r="B100" s="246"/>
      <c r="C100" s="246"/>
      <c r="D100" s="247"/>
      <c r="E100" s="563"/>
      <c r="F100" s="571"/>
      <c r="G100" s="620"/>
      <c r="H100" s="566" t="e">
        <f>IF(AND(O100="",#REF!&gt;0,#REF!&lt;5),I100,)</f>
        <v>#REF!</v>
      </c>
      <c r="I100" s="567" t="str">
        <f>IF(D100="","ZZZ9",IF(AND(#REF!&gt;0,#REF!&lt;5),D100&amp;#REF!,D100&amp;"9"))</f>
        <v>ZZZ9</v>
      </c>
      <c r="J100" s="568">
        <f t="shared" si="4"/>
        <v>999</v>
      </c>
      <c r="K100" s="567">
        <f t="shared" si="5"/>
        <v>999</v>
      </c>
      <c r="L100" s="569"/>
      <c r="M100" s="252"/>
      <c r="N100" s="570">
        <f t="shared" si="3"/>
        <v>999</v>
      </c>
      <c r="O100" s="252"/>
    </row>
    <row r="101" spans="1:15" s="203" customFormat="1" ht="18.899999999999999" customHeight="1">
      <c r="A101" s="562">
        <v>95</v>
      </c>
      <c r="B101" s="246"/>
      <c r="C101" s="246"/>
      <c r="D101" s="247"/>
      <c r="E101" s="563"/>
      <c r="F101" s="571"/>
      <c r="G101" s="620"/>
      <c r="H101" s="566" t="e">
        <f>IF(AND(O101="",#REF!&gt;0,#REF!&lt;5),I101,)</f>
        <v>#REF!</v>
      </c>
      <c r="I101" s="567" t="str">
        <f>IF(D101="","ZZZ9",IF(AND(#REF!&gt;0,#REF!&lt;5),D101&amp;#REF!,D101&amp;"9"))</f>
        <v>ZZZ9</v>
      </c>
      <c r="J101" s="568">
        <f t="shared" si="4"/>
        <v>999</v>
      </c>
      <c r="K101" s="567">
        <f t="shared" si="5"/>
        <v>999</v>
      </c>
      <c r="L101" s="569"/>
      <c r="M101" s="252"/>
      <c r="N101" s="570">
        <f t="shared" si="3"/>
        <v>999</v>
      </c>
      <c r="O101" s="252"/>
    </row>
    <row r="102" spans="1:15" s="203" customFormat="1" ht="18.899999999999999" customHeight="1">
      <c r="A102" s="562">
        <v>96</v>
      </c>
      <c r="B102" s="246"/>
      <c r="C102" s="246"/>
      <c r="D102" s="247"/>
      <c r="E102" s="563"/>
      <c r="F102" s="571"/>
      <c r="G102" s="620"/>
      <c r="H102" s="566" t="e">
        <f>IF(AND(O102="",#REF!&gt;0,#REF!&lt;5),I102,)</f>
        <v>#REF!</v>
      </c>
      <c r="I102" s="567" t="str">
        <f>IF(D102="","ZZZ9",IF(AND(#REF!&gt;0,#REF!&lt;5),D102&amp;#REF!,D102&amp;"9"))</f>
        <v>ZZZ9</v>
      </c>
      <c r="J102" s="568">
        <f t="shared" si="4"/>
        <v>999</v>
      </c>
      <c r="K102" s="567">
        <f t="shared" si="5"/>
        <v>999</v>
      </c>
      <c r="L102" s="569"/>
      <c r="M102" s="252"/>
      <c r="N102" s="570">
        <f t="shared" si="3"/>
        <v>999</v>
      </c>
      <c r="O102" s="252"/>
    </row>
    <row r="103" spans="1:15" s="203" customFormat="1" ht="18.899999999999999" customHeight="1">
      <c r="A103" s="562">
        <v>97</v>
      </c>
      <c r="B103" s="246"/>
      <c r="C103" s="246"/>
      <c r="D103" s="247"/>
      <c r="E103" s="563"/>
      <c r="F103" s="571"/>
      <c r="G103" s="620"/>
      <c r="H103" s="566" t="e">
        <f>IF(AND(O103="",#REF!&gt;0,#REF!&lt;5),I103,)</f>
        <v>#REF!</v>
      </c>
      <c r="I103" s="567" t="str">
        <f>IF(D103="","ZZZ9",IF(AND(#REF!&gt;0,#REF!&lt;5),D103&amp;#REF!,D103&amp;"9"))</f>
        <v>ZZZ9</v>
      </c>
      <c r="J103" s="568">
        <f t="shared" si="4"/>
        <v>999</v>
      </c>
      <c r="K103" s="567">
        <f t="shared" si="5"/>
        <v>999</v>
      </c>
      <c r="L103" s="569"/>
      <c r="M103" s="252"/>
      <c r="N103" s="570">
        <f t="shared" si="3"/>
        <v>999</v>
      </c>
      <c r="O103" s="252"/>
    </row>
    <row r="104" spans="1:15" s="203" customFormat="1" ht="18.899999999999999" customHeight="1">
      <c r="A104" s="562">
        <v>98</v>
      </c>
      <c r="B104" s="246"/>
      <c r="C104" s="246"/>
      <c r="D104" s="247"/>
      <c r="E104" s="563"/>
      <c r="F104" s="571"/>
      <c r="G104" s="620"/>
      <c r="H104" s="566" t="e">
        <f>IF(AND(O104="",#REF!&gt;0,#REF!&lt;5),I104,)</f>
        <v>#REF!</v>
      </c>
      <c r="I104" s="567" t="str">
        <f>IF(D104="","ZZZ9",IF(AND(#REF!&gt;0,#REF!&lt;5),D104&amp;#REF!,D104&amp;"9"))</f>
        <v>ZZZ9</v>
      </c>
      <c r="J104" s="568">
        <f t="shared" si="4"/>
        <v>999</v>
      </c>
      <c r="K104" s="567">
        <f t="shared" si="5"/>
        <v>999</v>
      </c>
      <c r="L104" s="569"/>
      <c r="M104" s="252"/>
      <c r="N104" s="570">
        <f t="shared" si="3"/>
        <v>999</v>
      </c>
      <c r="O104" s="252"/>
    </row>
    <row r="105" spans="1:15" s="203" customFormat="1" ht="18.899999999999999" customHeight="1">
      <c r="A105" s="562">
        <v>99</v>
      </c>
      <c r="B105" s="246"/>
      <c r="C105" s="246"/>
      <c r="D105" s="247"/>
      <c r="E105" s="563"/>
      <c r="F105" s="571"/>
      <c r="G105" s="620"/>
      <c r="H105" s="566" t="e">
        <f>IF(AND(O105="",#REF!&gt;0,#REF!&lt;5),I105,)</f>
        <v>#REF!</v>
      </c>
      <c r="I105" s="567" t="str">
        <f>IF(D105="","ZZZ9",IF(AND(#REF!&gt;0,#REF!&lt;5),D105&amp;#REF!,D105&amp;"9"))</f>
        <v>ZZZ9</v>
      </c>
      <c r="J105" s="568">
        <f t="shared" si="4"/>
        <v>999</v>
      </c>
      <c r="K105" s="567">
        <f t="shared" si="5"/>
        <v>999</v>
      </c>
      <c r="L105" s="569"/>
      <c r="M105" s="252"/>
      <c r="N105" s="570">
        <f t="shared" si="3"/>
        <v>999</v>
      </c>
      <c r="O105" s="252"/>
    </row>
    <row r="106" spans="1:15" s="203" customFormat="1" ht="18.899999999999999" customHeight="1">
      <c r="A106" s="562">
        <v>100</v>
      </c>
      <c r="B106" s="246"/>
      <c r="C106" s="246"/>
      <c r="D106" s="247"/>
      <c r="E106" s="563"/>
      <c r="F106" s="571"/>
      <c r="G106" s="620"/>
      <c r="H106" s="566" t="e">
        <f>IF(AND(O106="",#REF!&gt;0,#REF!&lt;5),I106,)</f>
        <v>#REF!</v>
      </c>
      <c r="I106" s="567" t="str">
        <f>IF(D106="","ZZZ9",IF(AND(#REF!&gt;0,#REF!&lt;5),D106&amp;#REF!,D106&amp;"9"))</f>
        <v>ZZZ9</v>
      </c>
      <c r="J106" s="568">
        <f t="shared" si="4"/>
        <v>999</v>
      </c>
      <c r="K106" s="567">
        <f t="shared" si="5"/>
        <v>999</v>
      </c>
      <c r="L106" s="569"/>
      <c r="M106" s="252"/>
      <c r="N106" s="570">
        <f t="shared" si="3"/>
        <v>999</v>
      </c>
      <c r="O106" s="252"/>
    </row>
    <row r="107" spans="1:15" s="203" customFormat="1" ht="18.899999999999999" customHeight="1">
      <c r="A107" s="562">
        <v>101</v>
      </c>
      <c r="B107" s="246"/>
      <c r="C107" s="246"/>
      <c r="D107" s="247"/>
      <c r="E107" s="563"/>
      <c r="F107" s="571"/>
      <c r="G107" s="620"/>
      <c r="H107" s="566" t="e">
        <f>IF(AND(O107="",#REF!&gt;0,#REF!&lt;5),I107,)</f>
        <v>#REF!</v>
      </c>
      <c r="I107" s="567" t="str">
        <f>IF(D107="","ZZZ9",IF(AND(#REF!&gt;0,#REF!&lt;5),D107&amp;#REF!,D107&amp;"9"))</f>
        <v>ZZZ9</v>
      </c>
      <c r="J107" s="568">
        <f t="shared" si="4"/>
        <v>999</v>
      </c>
      <c r="K107" s="567">
        <f t="shared" si="5"/>
        <v>999</v>
      </c>
      <c r="L107" s="569"/>
      <c r="M107" s="252"/>
      <c r="N107" s="570">
        <f t="shared" si="3"/>
        <v>999</v>
      </c>
      <c r="O107" s="252"/>
    </row>
    <row r="108" spans="1:15" s="203" customFormat="1" ht="18.899999999999999" customHeight="1">
      <c r="A108" s="562">
        <v>102</v>
      </c>
      <c r="B108" s="246"/>
      <c r="C108" s="246"/>
      <c r="D108" s="247"/>
      <c r="E108" s="563"/>
      <c r="F108" s="571"/>
      <c r="G108" s="620"/>
      <c r="H108" s="566" t="e">
        <f>IF(AND(O108="",#REF!&gt;0,#REF!&lt;5),I108,)</f>
        <v>#REF!</v>
      </c>
      <c r="I108" s="567" t="str">
        <f>IF(D108="","ZZZ9",IF(AND(#REF!&gt;0,#REF!&lt;5),D108&amp;#REF!,D108&amp;"9"))</f>
        <v>ZZZ9</v>
      </c>
      <c r="J108" s="568">
        <f t="shared" si="4"/>
        <v>999</v>
      </c>
      <c r="K108" s="567">
        <f t="shared" si="5"/>
        <v>999</v>
      </c>
      <c r="L108" s="569"/>
      <c r="M108" s="252"/>
      <c r="N108" s="570">
        <f t="shared" si="3"/>
        <v>999</v>
      </c>
      <c r="O108" s="252"/>
    </row>
    <row r="109" spans="1:15" s="203" customFormat="1" ht="18.899999999999999" customHeight="1">
      <c r="A109" s="562">
        <v>103</v>
      </c>
      <c r="B109" s="246"/>
      <c r="C109" s="246"/>
      <c r="D109" s="247"/>
      <c r="E109" s="563"/>
      <c r="F109" s="571"/>
      <c r="G109" s="620"/>
      <c r="H109" s="566" t="e">
        <f>IF(AND(O109="",#REF!&gt;0,#REF!&lt;5),I109,)</f>
        <v>#REF!</v>
      </c>
      <c r="I109" s="567" t="str">
        <f>IF(D109="","ZZZ9",IF(AND(#REF!&gt;0,#REF!&lt;5),D109&amp;#REF!,D109&amp;"9"))</f>
        <v>ZZZ9</v>
      </c>
      <c r="J109" s="568">
        <f t="shared" si="4"/>
        <v>999</v>
      </c>
      <c r="K109" s="567">
        <f t="shared" si="5"/>
        <v>999</v>
      </c>
      <c r="L109" s="569"/>
      <c r="M109" s="252"/>
      <c r="N109" s="570">
        <f t="shared" si="3"/>
        <v>999</v>
      </c>
      <c r="O109" s="252"/>
    </row>
    <row r="110" spans="1:15" s="203" customFormat="1" ht="18.899999999999999" customHeight="1">
      <c r="A110" s="562">
        <v>104</v>
      </c>
      <c r="B110" s="246"/>
      <c r="C110" s="246"/>
      <c r="D110" s="247"/>
      <c r="E110" s="563"/>
      <c r="F110" s="571"/>
      <c r="G110" s="620"/>
      <c r="H110" s="566" t="e">
        <f>IF(AND(O110="",#REF!&gt;0,#REF!&lt;5),I110,)</f>
        <v>#REF!</v>
      </c>
      <c r="I110" s="567" t="str">
        <f>IF(D110="","ZZZ9",IF(AND(#REF!&gt;0,#REF!&lt;5),D110&amp;#REF!,D110&amp;"9"))</f>
        <v>ZZZ9</v>
      </c>
      <c r="J110" s="568">
        <f t="shared" si="4"/>
        <v>999</v>
      </c>
      <c r="K110" s="567">
        <f t="shared" si="5"/>
        <v>999</v>
      </c>
      <c r="L110" s="569"/>
      <c r="M110" s="252"/>
      <c r="N110" s="570">
        <f t="shared" si="3"/>
        <v>999</v>
      </c>
      <c r="O110" s="252"/>
    </row>
    <row r="111" spans="1:15" s="203" customFormat="1" ht="18.899999999999999" customHeight="1">
      <c r="A111" s="562">
        <v>105</v>
      </c>
      <c r="B111" s="246"/>
      <c r="C111" s="246"/>
      <c r="D111" s="247"/>
      <c r="E111" s="563"/>
      <c r="F111" s="571"/>
      <c r="G111" s="620"/>
      <c r="H111" s="566" t="e">
        <f>IF(AND(O111="",#REF!&gt;0,#REF!&lt;5),I111,)</f>
        <v>#REF!</v>
      </c>
      <c r="I111" s="567" t="str">
        <f>IF(D111="","ZZZ9",IF(AND(#REF!&gt;0,#REF!&lt;5),D111&amp;#REF!,D111&amp;"9"))</f>
        <v>ZZZ9</v>
      </c>
      <c r="J111" s="568">
        <f t="shared" si="4"/>
        <v>999</v>
      </c>
      <c r="K111" s="567">
        <f t="shared" si="5"/>
        <v>999</v>
      </c>
      <c r="L111" s="569"/>
      <c r="M111" s="252"/>
      <c r="N111" s="570">
        <f t="shared" si="3"/>
        <v>999</v>
      </c>
      <c r="O111" s="252"/>
    </row>
    <row r="112" spans="1:15" s="203" customFormat="1" ht="18.899999999999999" customHeight="1">
      <c r="A112" s="562">
        <v>106</v>
      </c>
      <c r="B112" s="246"/>
      <c r="C112" s="246"/>
      <c r="D112" s="247"/>
      <c r="E112" s="563"/>
      <c r="F112" s="571"/>
      <c r="G112" s="620"/>
      <c r="H112" s="566" t="e">
        <f>IF(AND(O112="",#REF!&gt;0,#REF!&lt;5),I112,)</f>
        <v>#REF!</v>
      </c>
      <c r="I112" s="567" t="str">
        <f>IF(D112="","ZZZ9",IF(AND(#REF!&gt;0,#REF!&lt;5),D112&amp;#REF!,D112&amp;"9"))</f>
        <v>ZZZ9</v>
      </c>
      <c r="J112" s="568">
        <f t="shared" si="4"/>
        <v>999</v>
      </c>
      <c r="K112" s="567">
        <f t="shared" si="5"/>
        <v>999</v>
      </c>
      <c r="L112" s="569"/>
      <c r="M112" s="252"/>
      <c r="N112" s="570">
        <f t="shared" si="3"/>
        <v>999</v>
      </c>
      <c r="O112" s="252"/>
    </row>
    <row r="113" spans="1:15" s="203" customFormat="1" ht="18.899999999999999" customHeight="1">
      <c r="A113" s="562">
        <v>107</v>
      </c>
      <c r="B113" s="246"/>
      <c r="C113" s="246"/>
      <c r="D113" s="247"/>
      <c r="E113" s="563"/>
      <c r="F113" s="571"/>
      <c r="G113" s="620"/>
      <c r="H113" s="566" t="e">
        <f>IF(AND(O113="",#REF!&gt;0,#REF!&lt;5),I113,)</f>
        <v>#REF!</v>
      </c>
      <c r="I113" s="567" t="str">
        <f>IF(D113="","ZZZ9",IF(AND(#REF!&gt;0,#REF!&lt;5),D113&amp;#REF!,D113&amp;"9"))</f>
        <v>ZZZ9</v>
      </c>
      <c r="J113" s="568">
        <f t="shared" si="4"/>
        <v>999</v>
      </c>
      <c r="K113" s="567">
        <f t="shared" si="5"/>
        <v>999</v>
      </c>
      <c r="L113" s="569"/>
      <c r="M113" s="252"/>
      <c r="N113" s="570">
        <f t="shared" si="3"/>
        <v>999</v>
      </c>
      <c r="O113" s="252"/>
    </row>
    <row r="114" spans="1:15" s="203" customFormat="1" ht="18.899999999999999" customHeight="1">
      <c r="A114" s="562">
        <v>108</v>
      </c>
      <c r="B114" s="246"/>
      <c r="C114" s="246"/>
      <c r="D114" s="247"/>
      <c r="E114" s="563"/>
      <c r="F114" s="571"/>
      <c r="G114" s="620"/>
      <c r="H114" s="566" t="e">
        <f>IF(AND(O114="",#REF!&gt;0,#REF!&lt;5),I114,)</f>
        <v>#REF!</v>
      </c>
      <c r="I114" s="567" t="str">
        <f>IF(D114="","ZZZ9",IF(AND(#REF!&gt;0,#REF!&lt;5),D114&amp;#REF!,D114&amp;"9"))</f>
        <v>ZZZ9</v>
      </c>
      <c r="J114" s="568">
        <f t="shared" si="4"/>
        <v>999</v>
      </c>
      <c r="K114" s="567">
        <f t="shared" si="5"/>
        <v>999</v>
      </c>
      <c r="L114" s="569"/>
      <c r="M114" s="252"/>
      <c r="N114" s="570">
        <f t="shared" si="3"/>
        <v>999</v>
      </c>
      <c r="O114" s="252"/>
    </row>
    <row r="115" spans="1:15" s="203" customFormat="1" ht="18.899999999999999" customHeight="1">
      <c r="A115" s="562">
        <v>109</v>
      </c>
      <c r="B115" s="246"/>
      <c r="C115" s="246"/>
      <c r="D115" s="247"/>
      <c r="E115" s="563"/>
      <c r="F115" s="571"/>
      <c r="G115" s="620"/>
      <c r="H115" s="566" t="e">
        <f>IF(AND(O115="",#REF!&gt;0,#REF!&lt;5),I115,)</f>
        <v>#REF!</v>
      </c>
      <c r="I115" s="567" t="str">
        <f>IF(D115="","ZZZ9",IF(AND(#REF!&gt;0,#REF!&lt;5),D115&amp;#REF!,D115&amp;"9"))</f>
        <v>ZZZ9</v>
      </c>
      <c r="J115" s="568">
        <f t="shared" si="4"/>
        <v>999</v>
      </c>
      <c r="K115" s="567">
        <f t="shared" si="5"/>
        <v>999</v>
      </c>
      <c r="L115" s="569"/>
      <c r="M115" s="252"/>
      <c r="N115" s="570">
        <f t="shared" si="3"/>
        <v>999</v>
      </c>
      <c r="O115" s="252"/>
    </row>
    <row r="116" spans="1:15" s="203" customFormat="1" ht="18.899999999999999" customHeight="1">
      <c r="A116" s="562">
        <v>110</v>
      </c>
      <c r="B116" s="246"/>
      <c r="C116" s="246"/>
      <c r="D116" s="247"/>
      <c r="E116" s="563"/>
      <c r="F116" s="571"/>
      <c r="G116" s="620"/>
      <c r="H116" s="566" t="e">
        <f>IF(AND(O116="",#REF!&gt;0,#REF!&lt;5),I116,)</f>
        <v>#REF!</v>
      </c>
      <c r="I116" s="567" t="str">
        <f>IF(D116="","ZZZ9",IF(AND(#REF!&gt;0,#REF!&lt;5),D116&amp;#REF!,D116&amp;"9"))</f>
        <v>ZZZ9</v>
      </c>
      <c r="J116" s="568">
        <f t="shared" si="4"/>
        <v>999</v>
      </c>
      <c r="K116" s="567">
        <f t="shared" si="5"/>
        <v>999</v>
      </c>
      <c r="L116" s="569"/>
      <c r="M116" s="252"/>
      <c r="N116" s="570">
        <f t="shared" si="3"/>
        <v>999</v>
      </c>
      <c r="O116" s="252"/>
    </row>
    <row r="117" spans="1:15" s="203" customFormat="1" ht="18.899999999999999" customHeight="1">
      <c r="A117" s="562">
        <v>111</v>
      </c>
      <c r="B117" s="246"/>
      <c r="C117" s="246"/>
      <c r="D117" s="247"/>
      <c r="E117" s="563"/>
      <c r="F117" s="571"/>
      <c r="G117" s="620"/>
      <c r="H117" s="566" t="e">
        <f>IF(AND(O117="",#REF!&gt;0,#REF!&lt;5),I117,)</f>
        <v>#REF!</v>
      </c>
      <c r="I117" s="567" t="str">
        <f>IF(D117="","ZZZ9",IF(AND(#REF!&gt;0,#REF!&lt;5),D117&amp;#REF!,D117&amp;"9"))</f>
        <v>ZZZ9</v>
      </c>
      <c r="J117" s="568">
        <f t="shared" si="4"/>
        <v>999</v>
      </c>
      <c r="K117" s="567">
        <f t="shared" si="5"/>
        <v>999</v>
      </c>
      <c r="L117" s="569"/>
      <c r="M117" s="252"/>
      <c r="N117" s="570">
        <f t="shared" si="3"/>
        <v>999</v>
      </c>
      <c r="O117" s="252"/>
    </row>
    <row r="118" spans="1:15" s="203" customFormat="1" ht="18.899999999999999" customHeight="1">
      <c r="A118" s="562">
        <v>112</v>
      </c>
      <c r="B118" s="246"/>
      <c r="C118" s="246"/>
      <c r="D118" s="247"/>
      <c r="E118" s="563"/>
      <c r="F118" s="571"/>
      <c r="G118" s="620"/>
      <c r="H118" s="566" t="e">
        <f>IF(AND(O118="",#REF!&gt;0,#REF!&lt;5),I118,)</f>
        <v>#REF!</v>
      </c>
      <c r="I118" s="567" t="str">
        <f>IF(D118="","ZZZ9",IF(AND(#REF!&gt;0,#REF!&lt;5),D118&amp;#REF!,D118&amp;"9"))</f>
        <v>ZZZ9</v>
      </c>
      <c r="J118" s="568">
        <f t="shared" si="4"/>
        <v>999</v>
      </c>
      <c r="K118" s="567">
        <f t="shared" si="5"/>
        <v>999</v>
      </c>
      <c r="L118" s="569"/>
      <c r="M118" s="252"/>
      <c r="N118" s="570">
        <f t="shared" si="3"/>
        <v>999</v>
      </c>
      <c r="O118" s="252"/>
    </row>
    <row r="119" spans="1:15" s="203" customFormat="1" ht="18.899999999999999" customHeight="1">
      <c r="A119" s="562">
        <v>113</v>
      </c>
      <c r="B119" s="246"/>
      <c r="C119" s="246"/>
      <c r="D119" s="247"/>
      <c r="E119" s="563"/>
      <c r="F119" s="571"/>
      <c r="G119" s="620"/>
      <c r="H119" s="566" t="e">
        <f>IF(AND(O119="",#REF!&gt;0,#REF!&lt;5),I119,)</f>
        <v>#REF!</v>
      </c>
      <c r="I119" s="567" t="str">
        <f>IF(D119="","ZZZ9",IF(AND(#REF!&gt;0,#REF!&lt;5),D119&amp;#REF!,D119&amp;"9"))</f>
        <v>ZZZ9</v>
      </c>
      <c r="J119" s="568">
        <f t="shared" si="4"/>
        <v>999</v>
      </c>
      <c r="K119" s="567">
        <f t="shared" si="5"/>
        <v>999</v>
      </c>
      <c r="L119" s="569"/>
      <c r="M119" s="252"/>
      <c r="N119" s="570">
        <f t="shared" si="3"/>
        <v>999</v>
      </c>
      <c r="O119" s="252"/>
    </row>
    <row r="120" spans="1:15" s="203" customFormat="1" ht="18.899999999999999" customHeight="1">
      <c r="A120" s="562">
        <v>114</v>
      </c>
      <c r="B120" s="246"/>
      <c r="C120" s="246"/>
      <c r="D120" s="247"/>
      <c r="E120" s="563"/>
      <c r="F120" s="571"/>
      <c r="G120" s="620"/>
      <c r="H120" s="566" t="e">
        <f>IF(AND(O120="",#REF!&gt;0,#REF!&lt;5),I120,)</f>
        <v>#REF!</v>
      </c>
      <c r="I120" s="567" t="str">
        <f>IF(D120="","ZZZ9",IF(AND(#REF!&gt;0,#REF!&lt;5),D120&amp;#REF!,D120&amp;"9"))</f>
        <v>ZZZ9</v>
      </c>
      <c r="J120" s="568">
        <f t="shared" si="4"/>
        <v>999</v>
      </c>
      <c r="K120" s="567">
        <f t="shared" si="5"/>
        <v>999</v>
      </c>
      <c r="L120" s="569"/>
      <c r="M120" s="252"/>
      <c r="N120" s="570">
        <f t="shared" si="3"/>
        <v>999</v>
      </c>
      <c r="O120" s="252"/>
    </row>
    <row r="121" spans="1:15" s="203" customFormat="1" ht="18.899999999999999" customHeight="1">
      <c r="A121" s="562">
        <v>115</v>
      </c>
      <c r="B121" s="246"/>
      <c r="C121" s="246"/>
      <c r="D121" s="247"/>
      <c r="E121" s="563"/>
      <c r="F121" s="571"/>
      <c r="G121" s="620"/>
      <c r="H121" s="566" t="e">
        <f>IF(AND(O121="",#REF!&gt;0,#REF!&lt;5),I121,)</f>
        <v>#REF!</v>
      </c>
      <c r="I121" s="567" t="str">
        <f>IF(D121="","ZZZ9",IF(AND(#REF!&gt;0,#REF!&lt;5),D121&amp;#REF!,D121&amp;"9"))</f>
        <v>ZZZ9</v>
      </c>
      <c r="J121" s="568">
        <f t="shared" si="4"/>
        <v>999</v>
      </c>
      <c r="K121" s="567">
        <f t="shared" si="5"/>
        <v>999</v>
      </c>
      <c r="L121" s="569"/>
      <c r="M121" s="252"/>
      <c r="N121" s="570">
        <f t="shared" si="3"/>
        <v>999</v>
      </c>
      <c r="O121" s="252"/>
    </row>
    <row r="122" spans="1:15" s="203" customFormat="1" ht="18.899999999999999" customHeight="1">
      <c r="A122" s="562">
        <v>116</v>
      </c>
      <c r="B122" s="246"/>
      <c r="C122" s="246"/>
      <c r="D122" s="247"/>
      <c r="E122" s="563"/>
      <c r="F122" s="571"/>
      <c r="G122" s="620"/>
      <c r="H122" s="566" t="e">
        <f>IF(AND(O122="",#REF!&gt;0,#REF!&lt;5),I122,)</f>
        <v>#REF!</v>
      </c>
      <c r="I122" s="567" t="str">
        <f>IF(D122="","ZZZ9",IF(AND(#REF!&gt;0,#REF!&lt;5),D122&amp;#REF!,D122&amp;"9"))</f>
        <v>ZZZ9</v>
      </c>
      <c r="J122" s="568">
        <f t="shared" si="4"/>
        <v>999</v>
      </c>
      <c r="K122" s="567">
        <f t="shared" si="5"/>
        <v>999</v>
      </c>
      <c r="L122" s="569"/>
      <c r="M122" s="252"/>
      <c r="N122" s="570">
        <f t="shared" si="3"/>
        <v>999</v>
      </c>
      <c r="O122" s="252"/>
    </row>
    <row r="123" spans="1:15" s="203" customFormat="1" ht="18.899999999999999" customHeight="1">
      <c r="A123" s="562">
        <v>117</v>
      </c>
      <c r="B123" s="246"/>
      <c r="C123" s="246"/>
      <c r="D123" s="247"/>
      <c r="E123" s="563"/>
      <c r="F123" s="571"/>
      <c r="G123" s="620"/>
      <c r="H123" s="566"/>
      <c r="I123" s="567"/>
      <c r="J123" s="568"/>
      <c r="K123" s="567"/>
      <c r="L123" s="569"/>
      <c r="M123" s="252"/>
      <c r="N123" s="570"/>
      <c r="O123" s="252"/>
    </row>
    <row r="124" spans="1:15" s="203" customFormat="1" ht="18.899999999999999" customHeight="1">
      <c r="A124" s="562">
        <v>118</v>
      </c>
      <c r="B124" s="246"/>
      <c r="C124" s="246"/>
      <c r="D124" s="247"/>
      <c r="E124" s="563"/>
      <c r="F124" s="571"/>
      <c r="G124" s="620"/>
      <c r="H124" s="566"/>
      <c r="I124" s="567"/>
      <c r="J124" s="568"/>
      <c r="K124" s="567"/>
      <c r="L124" s="569"/>
      <c r="M124" s="252"/>
      <c r="N124" s="570"/>
      <c r="O124" s="252"/>
    </row>
    <row r="125" spans="1:15" s="203" customFormat="1" ht="18.899999999999999" customHeight="1">
      <c r="A125" s="562">
        <v>119</v>
      </c>
      <c r="B125" s="246"/>
      <c r="C125" s="246"/>
      <c r="D125" s="247"/>
      <c r="E125" s="563"/>
      <c r="F125" s="571"/>
      <c r="G125" s="620"/>
      <c r="H125" s="566"/>
      <c r="I125" s="567"/>
      <c r="J125" s="568"/>
      <c r="K125" s="567"/>
      <c r="L125" s="569"/>
      <c r="M125" s="252"/>
      <c r="N125" s="570"/>
      <c r="O125" s="252"/>
    </row>
    <row r="126" spans="1:15" s="203" customFormat="1" ht="18.899999999999999" customHeight="1">
      <c r="A126" s="562">
        <v>120</v>
      </c>
      <c r="B126" s="246"/>
      <c r="C126" s="246"/>
      <c r="D126" s="247"/>
      <c r="E126" s="563"/>
      <c r="F126" s="571"/>
      <c r="G126" s="620"/>
      <c r="H126" s="566"/>
      <c r="I126" s="567"/>
      <c r="J126" s="568"/>
      <c r="K126" s="567"/>
      <c r="L126" s="569"/>
      <c r="M126" s="252"/>
      <c r="N126" s="570"/>
      <c r="O126" s="252"/>
    </row>
    <row r="127" spans="1:15" s="203" customFormat="1" ht="18.899999999999999" customHeight="1">
      <c r="A127" s="562">
        <v>121</v>
      </c>
      <c r="B127" s="246"/>
      <c r="C127" s="246"/>
      <c r="D127" s="247"/>
      <c r="E127" s="563"/>
      <c r="F127" s="571"/>
      <c r="G127" s="620"/>
      <c r="H127" s="566"/>
      <c r="I127" s="567"/>
      <c r="J127" s="568"/>
      <c r="K127" s="567"/>
      <c r="L127" s="569"/>
      <c r="M127" s="252"/>
      <c r="N127" s="570"/>
      <c r="O127" s="252"/>
    </row>
    <row r="128" spans="1:15" s="203" customFormat="1" ht="18.899999999999999" customHeight="1">
      <c r="A128" s="562">
        <v>122</v>
      </c>
      <c r="B128" s="246"/>
      <c r="C128" s="246"/>
      <c r="D128" s="247"/>
      <c r="E128" s="563"/>
      <c r="F128" s="571"/>
      <c r="G128" s="620"/>
      <c r="H128" s="566"/>
      <c r="I128" s="567"/>
      <c r="J128" s="568"/>
      <c r="K128" s="567"/>
      <c r="L128" s="569"/>
      <c r="M128" s="252"/>
      <c r="N128" s="570"/>
      <c r="O128" s="252"/>
    </row>
    <row r="129" spans="1:15" s="203" customFormat="1" ht="18.899999999999999" customHeight="1">
      <c r="A129" s="562">
        <v>123</v>
      </c>
      <c r="B129" s="246"/>
      <c r="C129" s="246"/>
      <c r="D129" s="247"/>
      <c r="E129" s="563"/>
      <c r="F129" s="571"/>
      <c r="G129" s="620"/>
      <c r="H129" s="566"/>
      <c r="I129" s="567"/>
      <c r="J129" s="568"/>
      <c r="K129" s="567"/>
      <c r="L129" s="569"/>
      <c r="M129" s="252"/>
      <c r="N129" s="570"/>
      <c r="O129" s="252"/>
    </row>
    <row r="130" spans="1:15" s="203" customFormat="1" ht="18.899999999999999" customHeight="1">
      <c r="A130" s="562">
        <v>124</v>
      </c>
      <c r="B130" s="246"/>
      <c r="C130" s="246"/>
      <c r="D130" s="247"/>
      <c r="E130" s="563"/>
      <c r="F130" s="571"/>
      <c r="G130" s="620"/>
      <c r="H130" s="566"/>
      <c r="I130" s="567"/>
      <c r="J130" s="568"/>
      <c r="K130" s="567"/>
      <c r="L130" s="569"/>
      <c r="M130" s="252"/>
      <c r="N130" s="570"/>
      <c r="O130" s="252"/>
    </row>
    <row r="131" spans="1:15" s="203" customFormat="1" ht="18.899999999999999" customHeight="1">
      <c r="A131" s="562">
        <v>125</v>
      </c>
      <c r="B131" s="246"/>
      <c r="C131" s="246"/>
      <c r="D131" s="247"/>
      <c r="E131" s="563"/>
      <c r="F131" s="571"/>
      <c r="G131" s="620"/>
      <c r="H131" s="566"/>
      <c r="I131" s="567"/>
      <c r="J131" s="568"/>
      <c r="K131" s="567"/>
      <c r="L131" s="569"/>
      <c r="M131" s="252"/>
      <c r="N131" s="570"/>
      <c r="O131" s="252"/>
    </row>
    <row r="132" spans="1:15" s="203" customFormat="1" ht="18.899999999999999" customHeight="1">
      <c r="A132" s="562">
        <v>126</v>
      </c>
      <c r="B132" s="246"/>
      <c r="C132" s="246"/>
      <c r="D132" s="247"/>
      <c r="E132" s="563"/>
      <c r="F132" s="571"/>
      <c r="G132" s="620"/>
      <c r="H132" s="566"/>
      <c r="I132" s="567"/>
      <c r="J132" s="568"/>
      <c r="K132" s="567"/>
      <c r="L132" s="569"/>
      <c r="M132" s="252"/>
      <c r="N132" s="570"/>
      <c r="O132" s="252"/>
    </row>
    <row r="133" spans="1:15" s="203" customFormat="1" ht="18.899999999999999" customHeight="1">
      <c r="A133" s="562">
        <v>127</v>
      </c>
      <c r="B133" s="246"/>
      <c r="C133" s="246"/>
      <c r="D133" s="247"/>
      <c r="E133" s="563"/>
      <c r="F133" s="571"/>
      <c r="G133" s="620"/>
      <c r="H133" s="566"/>
      <c r="I133" s="567"/>
      <c r="J133" s="568"/>
      <c r="K133" s="567"/>
      <c r="L133" s="569"/>
      <c r="M133" s="252"/>
      <c r="N133" s="570"/>
      <c r="O133" s="252"/>
    </row>
    <row r="134" spans="1:15" s="203" customFormat="1" ht="18.899999999999999" customHeight="1">
      <c r="A134" s="562">
        <v>128</v>
      </c>
      <c r="B134" s="246"/>
      <c r="C134" s="246"/>
      <c r="D134" s="247"/>
      <c r="E134" s="563"/>
      <c r="F134" s="571"/>
      <c r="G134" s="620"/>
      <c r="H134" s="566"/>
      <c r="I134" s="567"/>
      <c r="J134" s="568"/>
      <c r="K134" s="567"/>
      <c r="L134" s="569"/>
      <c r="M134" s="252"/>
      <c r="N134" s="570"/>
      <c r="O134" s="252"/>
    </row>
  </sheetData>
  <conditionalFormatting sqref="A7:D134">
    <cfRule type="expression" dxfId="58" priority="9" stopIfTrue="1">
      <formula>$O7&gt;=1</formula>
    </cfRule>
  </conditionalFormatting>
  <conditionalFormatting sqref="B7:D14">
    <cfRule type="expression" dxfId="57" priority="8" stopIfTrue="1">
      <formula>$O7&gt;=1</formula>
    </cfRule>
  </conditionalFormatting>
  <conditionalFormatting sqref="B7:D27">
    <cfRule type="expression" dxfId="56" priority="1" stopIfTrue="1">
      <formula>$Q7&gt;=1</formula>
    </cfRule>
  </conditionalFormatting>
  <conditionalFormatting sqref="E7:E27">
    <cfRule type="expression" dxfId="55" priority="2" stopIfTrue="1">
      <formula>AND(ROUNDDOWN(($A$4-E7)/365.25,0)&lt;=13,G7&lt;&gt;"OK")</formula>
    </cfRule>
    <cfRule type="expression" dxfId="54" priority="3" stopIfTrue="1">
      <formula>AND(ROUNDDOWN(($A$4-E7)/365.25,0)&lt;=14,G7&lt;&gt;"OK")</formula>
    </cfRule>
    <cfRule type="expression" dxfId="53" priority="4" stopIfTrue="1">
      <formula>AND(ROUNDDOWN(($A$4-E7)/365.25,0)&lt;=17,G7&lt;&gt;"OK")</formula>
    </cfRule>
  </conditionalFormatting>
  <conditionalFormatting sqref="E7:E134">
    <cfRule type="expression" dxfId="52" priority="5" stopIfTrue="1">
      <formula>AND(ROUNDDOWN(($A$4-E7)/365.25,0)&lt;=13,#REF!&lt;&gt;"OK")</formula>
    </cfRule>
    <cfRule type="expression" dxfId="51" priority="6" stopIfTrue="1">
      <formula>AND(ROUNDDOWN(($A$4-E7)/365.25,0)&lt;=14,#REF!&lt;&gt;"OK")</formula>
    </cfRule>
    <cfRule type="expression" dxfId="50" priority="7" stopIfTrue="1">
      <formula>AND(ROUNDDOWN(($A$4-E7)/365.25,0)&lt;=17,#REF!&lt;&gt;"OK")</formula>
    </cfRule>
  </conditionalFormatting>
  <conditionalFormatting sqref="H7:H134">
    <cfRule type="cellIs" dxfId="49"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710657" r:id="rId3" name="Button 1">
              <controlPr defaultSize="0" print="0" autoPict="0" macro="[0]!egyéni_rangsor">
                <anchor moveWithCells="1" sizeWithCells="1">
                  <from>
                    <xdr:col>5</xdr:col>
                    <xdr:colOff>731520</xdr:colOff>
                    <xdr:row>0</xdr:row>
                    <xdr:rowOff>121920</xdr:rowOff>
                  </from>
                  <to>
                    <xdr:col>11</xdr:col>
                    <xdr:colOff>15240</xdr:colOff>
                    <xdr:row>1</xdr:row>
                    <xdr:rowOff>91440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151">
    <tabColor indexed="19"/>
    <pageSetUpPr fitToPage="1"/>
  </sheetPr>
  <dimension ref="A1:U80"/>
  <sheetViews>
    <sheetView showGridLines="0" showZeros="0" workbookViewId="0">
      <selection activeCell="D27" sqref="D27"/>
    </sheetView>
  </sheetViews>
  <sheetFormatPr defaultColWidth="9" defaultRowHeight="13.2"/>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9.88671875" customWidth="1"/>
    <col min="12" max="12" width="1.6640625" style="7" customWidth="1"/>
    <col min="13" max="13" width="9.88671875" customWidth="1"/>
    <col min="14" max="14" width="1.6640625" style="8" customWidth="1"/>
    <col min="15" max="15" width="9.88671875" customWidth="1"/>
    <col min="16" max="16" width="1.6640625" style="7" customWidth="1"/>
    <col min="17" max="17" width="9.8867187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376</v>
      </c>
      <c r="L1" s="269"/>
      <c r="M1" s="207"/>
      <c r="N1" s="267" t="s">
        <v>234</v>
      </c>
      <c r="O1" s="267" t="s">
        <v>234</v>
      </c>
      <c r="P1" s="267"/>
      <c r="Q1" s="265"/>
      <c r="R1" s="267"/>
    </row>
    <row r="2" spans="1:21">
      <c r="A2" s="17" t="s">
        <v>99</v>
      </c>
      <c r="B2" s="17"/>
      <c r="C2" s="17"/>
      <c r="D2" s="19"/>
      <c r="E2" s="187">
        <f>Altalanos!$E$8</f>
        <v>0</v>
      </c>
      <c r="F2" s="17"/>
      <c r="G2" s="20"/>
      <c r="H2" s="272"/>
      <c r="I2" s="272"/>
      <c r="J2" s="273"/>
      <c r="K2" s="209" t="s">
        <v>388</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110</v>
      </c>
      <c r="F5" s="279" t="s">
        <v>167</v>
      </c>
      <c r="G5" s="279" t="s">
        <v>114</v>
      </c>
      <c r="H5" s="279"/>
      <c r="I5" s="279" t="s">
        <v>115</v>
      </c>
      <c r="J5" s="279"/>
      <c r="K5" s="196" t="s">
        <v>168</v>
      </c>
      <c r="L5" s="280"/>
      <c r="M5" s="196" t="s">
        <v>378</v>
      </c>
      <c r="N5" s="280"/>
      <c r="O5" s="196"/>
      <c r="P5" s="280"/>
      <c r="Q5" s="196"/>
      <c r="R5" s="281"/>
    </row>
    <row r="6" spans="1:21" s="4" customFormat="1" ht="14.2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(5)'!$A$7:$M$30,12))</f>
        <v/>
      </c>
      <c r="C7" s="47" t="str">
        <f>IF($E7="","",VLOOKUP($E7,'1Q ELO (5)'!$A$7:$M$30,13))</f>
        <v/>
      </c>
      <c r="D7" s="293" t="str">
        <f>IF($E7="","",VLOOKUP($E7,'1Q ELO (5)'!$A$7:$M$30,5))</f>
        <v/>
      </c>
      <c r="E7" s="48"/>
      <c r="F7" s="50" t="str">
        <f>UPPER(IF($E7="","",VLOOKUP($E7,'1Q ELO (5)'!$A$7:$M$30,2)))</f>
        <v/>
      </c>
      <c r="G7" s="50" t="str">
        <f>IF($E7="","",VLOOKUP($E7,'1Q ELO (5)'!$A$7:$M$30,3))</f>
        <v/>
      </c>
      <c r="H7" s="50"/>
      <c r="I7" s="50" t="str">
        <f>IF($E7="","",VLOOKUP($E7,'1Q ELO (5)'!$A$7:$M$30,4))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(5)'!$A$7:$M$30,12))</f>
        <v/>
      </c>
      <c r="C9" s="47" t="str">
        <f>IF($E9="","",VLOOKUP($E9,'1Q ELO (5)'!$A$7:$M$30,13))</f>
        <v/>
      </c>
      <c r="D9" s="293" t="str">
        <f>IF($E9="","",VLOOKUP($E9,'1Q ELO (5)'!$A$7:$M$30,5))</f>
        <v/>
      </c>
      <c r="E9" s="48"/>
      <c r="F9" s="77" t="str">
        <f>UPPER(IF($E9="","",VLOOKUP($E9,'1Q ELO (5)'!$A$7:$M$30,2)))</f>
        <v/>
      </c>
      <c r="G9" s="376" t="str">
        <f>IF($E9="","",VLOOKUP($E9,'1Q ELO (5)'!$A$7:$M$30,3))</f>
        <v/>
      </c>
      <c r="H9" s="376"/>
      <c r="I9" s="376" t="str">
        <f>IF($E9="","",VLOOKUP($E9,'1Q ELO (5)'!$A$7:$M$30,4))</f>
        <v/>
      </c>
      <c r="J9" s="355"/>
      <c r="K9" s="300"/>
      <c r="L9" s="356"/>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(5)'!$A$7:$M$30,12))</f>
        <v/>
      </c>
      <c r="C11" s="47" t="str">
        <f>IF($E11="","",VLOOKUP($E11,'1Q ELO (5)'!$A$7:$M$30,13))</f>
        <v/>
      </c>
      <c r="D11" s="293" t="str">
        <f>IF($E11="","",VLOOKUP($E11,'1Q ELO (5)'!$A$7:$M$30,5))</f>
        <v/>
      </c>
      <c r="E11" s="48"/>
      <c r="F11" s="376" t="str">
        <f>UPPER(IF($E11="","",VLOOKUP($E11,'1Q ELO (5)'!$A$7:$M$30,2)))</f>
        <v/>
      </c>
      <c r="G11" s="376" t="str">
        <f>IF($E11="","",VLOOKUP($E11,'1Q ELO (5)'!$A$7:$M$30,3))</f>
        <v/>
      </c>
      <c r="H11" s="376"/>
      <c r="I11" s="376" t="str">
        <f>IF($E11="","",VLOOKUP($E11,'1Q ELO (5)'!$A$7:$M$30,4))</f>
        <v/>
      </c>
      <c r="J11" s="351"/>
      <c r="K11" s="300"/>
      <c r="L11" s="358"/>
      <c r="M11" s="300"/>
      <c r="N11" s="297"/>
      <c r="O11" s="297"/>
      <c r="P11" s="297"/>
      <c r="Q11" s="118"/>
      <c r="R11" s="119"/>
      <c r="S11" s="56"/>
      <c r="U11" s="596" t="e">
        <f>#REF!</f>
        <v>#REF!</v>
      </c>
    </row>
    <row r="12" spans="1:21" s="5" customFormat="1" ht="9.6" customHeight="1">
      <c r="A12" s="302"/>
      <c r="B12" s="59"/>
      <c r="C12" s="59"/>
      <c r="D12" s="70"/>
      <c r="E12" s="84"/>
      <c r="F12" s="353"/>
      <c r="G12" s="353"/>
      <c r="H12" s="354"/>
      <c r="I12" s="87" t="s">
        <v>173</v>
      </c>
      <c r="J12" s="301"/>
      <c r="K12" s="295" t="str">
        <f>UPPER(IF(OR(J12="a",J12="as"),F11,IF(OR(J12="b",J12="bs"),F13,)))</f>
        <v/>
      </c>
      <c r="L12" s="359"/>
      <c r="M12" s="300"/>
      <c r="N12" s="297"/>
      <c r="O12" s="297"/>
      <c r="P12" s="297"/>
      <c r="Q12" s="118"/>
      <c r="R12" s="119"/>
      <c r="S12" s="56"/>
      <c r="U12" s="596" t="e">
        <f>#REF!</f>
        <v>#REF!</v>
      </c>
    </row>
    <row r="13" spans="1:21" s="5" customFormat="1" ht="9.6" customHeight="1">
      <c r="A13" s="302">
        <v>4</v>
      </c>
      <c r="B13" s="47" t="str">
        <f>IF($E13="","",VLOOKUP($E13,'1Q ELO (5)'!$A$7:$M$30,12))</f>
        <v/>
      </c>
      <c r="C13" s="47" t="str">
        <f>IF($E13="","",VLOOKUP($E13,'1Q ELO (5)'!$A$7:$M$30,13))</f>
        <v/>
      </c>
      <c r="D13" s="293" t="str">
        <f>IF($E13="","",VLOOKUP($E13,'1Q ELO (5)'!$A$7:$M$30,5))</f>
        <v/>
      </c>
      <c r="E13" s="48"/>
      <c r="F13" s="376" t="str">
        <f>UPPER(IF($E13="","",VLOOKUP($E13,'1Q ELO (5)'!$A$7:$M$30,2)))</f>
        <v/>
      </c>
      <c r="G13" s="376" t="str">
        <f>IF($E13="","",VLOOKUP($E13,'1Q ELO (5)'!$A$7:$M$30,3))</f>
        <v/>
      </c>
      <c r="H13" s="376"/>
      <c r="I13" s="376" t="str">
        <f>IF($E13="","",VLOOKUP($E13,'1Q ELO (5)'!$A$7:$M$30,4))</f>
        <v/>
      </c>
      <c r="J13" s="360"/>
      <c r="K13" s="300"/>
      <c r="L13" s="300"/>
      <c r="M13" s="300"/>
      <c r="N13" s="297"/>
      <c r="O13" s="297"/>
      <c r="P13" s="297"/>
      <c r="Q13" s="118"/>
      <c r="R13" s="119"/>
      <c r="S13" s="56"/>
      <c r="U13" s="596" t="e">
        <f>#REF!</f>
        <v>#REF!</v>
      </c>
    </row>
    <row r="14" spans="1:21" s="5" customFormat="1" ht="9.6" customHeight="1">
      <c r="A14" s="302"/>
      <c r="B14" s="59"/>
      <c r="C14" s="59"/>
      <c r="D14" s="70"/>
      <c r="E14" s="84"/>
      <c r="F14" s="300"/>
      <c r="G14" s="300"/>
      <c r="H14" s="377"/>
      <c r="I14" s="362"/>
      <c r="J14" s="357"/>
      <c r="K14" s="300"/>
      <c r="L14" s="300"/>
      <c r="M14" s="297"/>
      <c r="N14" s="118"/>
      <c r="O14" s="119"/>
      <c r="P14" s="56"/>
    </row>
    <row r="15" spans="1:21" s="5" customFormat="1" ht="9.6" customHeight="1">
      <c r="A15" s="309">
        <v>5</v>
      </c>
      <c r="B15" s="47" t="str">
        <f>IF($E15="","",VLOOKUP($E15,'1Q ELO (5)'!$A$7:$M$30,12))</f>
        <v/>
      </c>
      <c r="C15" s="47" t="str">
        <f>IF($E15="","",VLOOKUP($E15,'1Q ELO (5)'!$A$7:$M$30,13))</f>
        <v/>
      </c>
      <c r="D15" s="293" t="str">
        <f>IF($E15="","",VLOOKUP($E15,'1Q ELO (5)'!$A$7:$M$30,5))</f>
        <v/>
      </c>
      <c r="E15" s="48"/>
      <c r="F15" s="93" t="str">
        <f>UPPER(IF($E15="","",VLOOKUP($E15,'1Q ELO (5)'!$A$7:$M$30,2)))</f>
        <v/>
      </c>
      <c r="G15" s="93" t="str">
        <f>IF($E15="","",VLOOKUP($E15,'1Q ELO (5)'!$A$7:$M$30,3))</f>
        <v/>
      </c>
      <c r="H15" s="93"/>
      <c r="I15" s="93" t="str">
        <f>IF($E15="","",VLOOKUP($E15,'1Q ELO (5)'!$A$7:$M$30,4))</f>
        <v/>
      </c>
      <c r="J15" s="361"/>
      <c r="K15" s="300"/>
      <c r="L15" s="300"/>
      <c r="M15" s="300"/>
      <c r="N15" s="297"/>
      <c r="O15" s="300"/>
      <c r="P15" s="297"/>
      <c r="Q15" s="118"/>
      <c r="R15" s="119"/>
      <c r="S15" s="56"/>
      <c r="U15" s="596"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597" t="e">
        <f>#REF!</f>
        <v>#REF!</v>
      </c>
    </row>
    <row r="17" spans="1:19" s="5" customFormat="1" ht="9.6" customHeight="1">
      <c r="A17" s="302">
        <v>6</v>
      </c>
      <c r="B17" s="47" t="str">
        <f>IF($E17="","",VLOOKUP($E17,'1Q ELO (5)'!$A$7:$M$30,12))</f>
        <v/>
      </c>
      <c r="C17" s="47" t="str">
        <f>IF($E17="","",VLOOKUP($E17,'1Q ELO (5)'!$A$7:$M$30,13))</f>
        <v/>
      </c>
      <c r="D17" s="293" t="str">
        <f>IF($E17="","",VLOOKUP($E17,'1Q ELO (5)'!$A$7:$M$30,5))</f>
        <v/>
      </c>
      <c r="E17" s="48"/>
      <c r="F17" s="376" t="str">
        <f>UPPER(IF($E17="","",VLOOKUP($E17,'1Q ELO (5)'!$A$7:$M$30,2)))</f>
        <v/>
      </c>
      <c r="G17" s="376" t="str">
        <f>IF($E17="","",VLOOKUP($E17,'1Q ELO (5)'!$A$7:$M$30,3))</f>
        <v/>
      </c>
      <c r="H17" s="376"/>
      <c r="I17" s="376" t="str">
        <f>IF($E17="","",VLOOKUP($E17,'1Q ELO (5)'!$A$7:$M$30,4))</f>
        <v/>
      </c>
      <c r="J17" s="355"/>
      <c r="K17" s="300"/>
      <c r="L17" s="356"/>
      <c r="M17" s="300"/>
      <c r="N17" s="297"/>
      <c r="O17" s="297"/>
      <c r="P17" s="297"/>
      <c r="Q17" s="118"/>
      <c r="R17" s="119"/>
      <c r="S17" s="56"/>
    </row>
    <row r="18" spans="1:19" s="5" customFormat="1" ht="9.6" customHeight="1">
      <c r="A18" s="302"/>
      <c r="B18" s="59"/>
      <c r="C18" s="59"/>
      <c r="D18" s="70"/>
      <c r="E18" s="84"/>
      <c r="F18" s="353"/>
      <c r="G18" s="353"/>
      <c r="H18" s="354"/>
      <c r="I18" s="300"/>
      <c r="J18" s="357"/>
      <c r="K18" s="87" t="s">
        <v>173</v>
      </c>
      <c r="L18" s="73"/>
      <c r="M18" s="295" t="str">
        <f>UPPER(IF(OR(L18="a",L18="as"),K16,IF(OR(L18="b",L18="bs"),K20,)))</f>
        <v/>
      </c>
      <c r="N18" s="296"/>
      <c r="O18" s="297"/>
      <c r="P18" s="297"/>
      <c r="Q18" s="118"/>
      <c r="R18" s="119"/>
      <c r="S18" s="56"/>
    </row>
    <row r="19" spans="1:19" s="5" customFormat="1" ht="9.6" customHeight="1">
      <c r="A19" s="302">
        <v>7</v>
      </c>
      <c r="B19" s="47" t="str">
        <f>IF($E19="","",VLOOKUP($E19,'1Q ELO (5)'!$A$7:$M$30,12))</f>
        <v/>
      </c>
      <c r="C19" s="47" t="str">
        <f>IF($E19="","",VLOOKUP($E19,'1Q ELO (5)'!$A$7:$M$30,13))</f>
        <v/>
      </c>
      <c r="D19" s="293" t="str">
        <f>IF($E19="","",VLOOKUP($E19,'1Q ELO (5)'!$A$7:$M$30,5))</f>
        <v/>
      </c>
      <c r="E19" s="48"/>
      <c r="F19" s="376" t="str">
        <f>UPPER(IF($E19="","",VLOOKUP($E19,'1Q ELO (5)'!$A$7:$M$30,2)))</f>
        <v/>
      </c>
      <c r="G19" s="376" t="str">
        <f>IF($E19="","",VLOOKUP($E19,'1Q ELO (5)'!$A$7:$M$30,3))</f>
        <v/>
      </c>
      <c r="H19" s="376"/>
      <c r="I19" s="376" t="str">
        <f>IF($E19="","",VLOOKUP($E19,'1Q ELO (5)'!$A$7:$M$30,4))</f>
        <v/>
      </c>
      <c r="J19" s="351"/>
      <c r="K19" s="300"/>
      <c r="L19" s="358"/>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359"/>
      <c r="M20" s="300"/>
      <c r="N20" s="297"/>
      <c r="O20" s="297"/>
      <c r="P20" s="297"/>
      <c r="Q20" s="118"/>
      <c r="R20" s="119"/>
      <c r="S20" s="56"/>
    </row>
    <row r="21" spans="1:19" s="5" customFormat="1" ht="9.6" customHeight="1">
      <c r="A21" s="302">
        <v>8</v>
      </c>
      <c r="B21" s="47" t="str">
        <f>IF($E21="","",VLOOKUP($E21,'1Q ELO (5)'!$A$7:$M$30,12))</f>
        <v/>
      </c>
      <c r="C21" s="47" t="str">
        <f>IF($E21="","",VLOOKUP($E21,'1Q ELO (5)'!$A$7:$M$30,13))</f>
        <v/>
      </c>
      <c r="D21" s="293" t="str">
        <f>IF($E21="","",VLOOKUP($E21,'1Q ELO (5)'!$A$7:$M$30,5))</f>
        <v/>
      </c>
      <c r="E21" s="48"/>
      <c r="F21" s="376" t="str">
        <f>UPPER(IF($E21="","",VLOOKUP($E21,'1Q ELO (5)'!$A$7:$M$30,2)))</f>
        <v/>
      </c>
      <c r="G21" s="376" t="str">
        <f>IF($E21="","",VLOOKUP($E21,'1Q ELO (5)'!$A$7:$M$30,3))</f>
        <v/>
      </c>
      <c r="H21" s="376"/>
      <c r="I21" s="376" t="str">
        <f>IF($E21="","",VLOOKUP($E21,'1Q ELO (5)'!$A$7:$M$30,4))</f>
        <v/>
      </c>
      <c r="J21" s="360"/>
      <c r="K21" s="300"/>
      <c r="L21" s="300"/>
      <c r="M21" s="300"/>
      <c r="N21" s="297"/>
      <c r="O21" s="297"/>
      <c r="P21" s="297"/>
      <c r="Q21" s="118"/>
      <c r="R21" s="119"/>
      <c r="S21" s="56"/>
    </row>
    <row r="22" spans="1:19" s="5" customFormat="1" ht="9.6" customHeight="1">
      <c r="A22" s="302"/>
      <c r="B22" s="47"/>
      <c r="C22" s="598"/>
      <c r="D22" s="599"/>
      <c r="E22" s="600"/>
      <c r="F22" s="601"/>
      <c r="G22" s="601"/>
      <c r="H22" s="601"/>
      <c r="I22" s="601"/>
      <c r="J22" s="361"/>
      <c r="K22" s="300"/>
      <c r="L22" s="300"/>
      <c r="M22" s="300"/>
      <c r="N22" s="297"/>
      <c r="O22" s="297"/>
      <c r="P22" s="297"/>
      <c r="Q22" s="118"/>
      <c r="R22" s="119"/>
      <c r="S22" s="56"/>
    </row>
    <row r="23" spans="1:19" s="5" customFormat="1" ht="9.6" customHeight="1">
      <c r="A23" s="125" t="s">
        <v>112</v>
      </c>
      <c r="B23" s="126"/>
      <c r="C23" s="126"/>
      <c r="D23" s="330"/>
      <c r="E23" s="128" t="s">
        <v>140</v>
      </c>
      <c r="F23" s="129" t="s">
        <v>141</v>
      </c>
      <c r="G23" s="128"/>
      <c r="H23" s="371"/>
      <c r="I23" s="372"/>
      <c r="J23" s="128" t="s">
        <v>140</v>
      </c>
      <c r="K23" s="129" t="s">
        <v>350</v>
      </c>
      <c r="L23" s="131"/>
      <c r="M23" s="129" t="s">
        <v>351</v>
      </c>
      <c r="N23" s="132"/>
      <c r="O23" s="133" t="s">
        <v>379</v>
      </c>
      <c r="P23" s="133"/>
      <c r="Q23" s="134"/>
      <c r="R23" s="135"/>
    </row>
    <row r="24" spans="1:19" s="5" customFormat="1" ht="9.6" customHeight="1">
      <c r="A24" s="334" t="s">
        <v>145</v>
      </c>
      <c r="B24" s="335"/>
      <c r="C24" s="336"/>
      <c r="D24" s="337"/>
      <c r="E24" s="139">
        <v>1</v>
      </c>
      <c r="F24" s="140" t="str">
        <f>IF(E24&gt;$R$31,,UPPER(VLOOKUP(E24,'1Q ELO (5)'!$A$7:$O$134,2)))</f>
        <v/>
      </c>
      <c r="G24" s="373"/>
      <c r="H24" s="140"/>
      <c r="I24" s="339"/>
      <c r="J24" s="340" t="s">
        <v>146</v>
      </c>
      <c r="K24" s="137"/>
      <c r="L24" s="144"/>
      <c r="M24" s="137"/>
      <c r="N24" s="145"/>
      <c r="O24" s="146" t="s">
        <v>147</v>
      </c>
      <c r="P24" s="147"/>
      <c r="Q24" s="147"/>
      <c r="R24" s="148"/>
    </row>
    <row r="25" spans="1:19" s="5" customFormat="1" ht="9.6" customHeight="1">
      <c r="A25" s="149" t="s">
        <v>380</v>
      </c>
      <c r="B25" s="150"/>
      <c r="C25" s="341"/>
      <c r="D25" s="151"/>
      <c r="E25" s="139">
        <v>2</v>
      </c>
      <c r="F25" s="140" t="str">
        <f>IF(E25&gt;$R$31,,UPPER(VLOOKUP(E25,'1Q ELO (5)'!$A$7:$O$134,2)))</f>
        <v/>
      </c>
      <c r="G25" s="373"/>
      <c r="H25" s="140"/>
      <c r="I25" s="339"/>
      <c r="J25" s="340" t="s">
        <v>149</v>
      </c>
      <c r="K25" s="137"/>
      <c r="L25" s="144"/>
      <c r="M25" s="137"/>
      <c r="N25" s="145"/>
      <c r="O25" s="342"/>
      <c r="P25" s="152"/>
      <c r="Q25" s="150"/>
      <c r="R25" s="153"/>
    </row>
    <row r="26" spans="1:19" s="5" customFormat="1" ht="9.6" customHeight="1">
      <c r="A26" s="154"/>
      <c r="B26" s="155"/>
      <c r="C26" s="343"/>
      <c r="D26" s="156"/>
      <c r="E26" s="139"/>
      <c r="F26" s="140"/>
      <c r="G26" s="373"/>
      <c r="H26" s="140"/>
      <c r="I26" s="339"/>
      <c r="J26" s="340" t="s">
        <v>150</v>
      </c>
      <c r="K26" s="137"/>
      <c r="L26" s="144"/>
      <c r="M26" s="137"/>
      <c r="N26" s="145"/>
      <c r="O26" s="146" t="s">
        <v>151</v>
      </c>
      <c r="P26" s="147"/>
      <c r="Q26" s="147"/>
      <c r="R26" s="148"/>
    </row>
    <row r="27" spans="1:19" s="5" customFormat="1" ht="9.6" customHeight="1">
      <c r="A27" s="157"/>
      <c r="B27" s="158"/>
      <c r="C27" s="158"/>
      <c r="D27" s="159"/>
      <c r="E27" s="139"/>
      <c r="F27" s="140"/>
      <c r="G27" s="373"/>
      <c r="H27" s="140"/>
      <c r="I27" s="339"/>
      <c r="J27" s="340" t="s">
        <v>152</v>
      </c>
      <c r="K27" s="137"/>
      <c r="L27" s="144"/>
      <c r="M27" s="137"/>
      <c r="N27" s="145"/>
      <c r="O27" s="137"/>
      <c r="P27" s="144"/>
      <c r="Q27" s="137"/>
      <c r="R27" s="145"/>
    </row>
    <row r="28" spans="1:19" s="5" customFormat="1" ht="9.6" customHeight="1">
      <c r="A28" s="160"/>
      <c r="B28" s="161"/>
      <c r="C28" s="161"/>
      <c r="D28" s="344"/>
      <c r="E28" s="139"/>
      <c r="F28" s="140"/>
      <c r="G28" s="373"/>
      <c r="H28" s="140"/>
      <c r="I28" s="339"/>
      <c r="J28" s="340" t="s">
        <v>153</v>
      </c>
      <c r="K28" s="137"/>
      <c r="L28" s="144"/>
      <c r="M28" s="137"/>
      <c r="N28" s="145"/>
      <c r="O28" s="150"/>
      <c r="P28" s="152"/>
      <c r="Q28" s="150"/>
      <c r="R28" s="153"/>
    </row>
    <row r="29" spans="1:19" s="5" customFormat="1" ht="9.6" customHeight="1">
      <c r="A29" s="163"/>
      <c r="B29" s="164"/>
      <c r="C29" s="158"/>
      <c r="D29" s="159"/>
      <c r="E29" s="139"/>
      <c r="F29" s="140"/>
      <c r="G29" s="373"/>
      <c r="H29" s="140"/>
      <c r="I29" s="339"/>
      <c r="J29" s="340" t="s">
        <v>154</v>
      </c>
      <c r="K29" s="137"/>
      <c r="L29" s="144"/>
      <c r="M29" s="137"/>
      <c r="N29" s="145"/>
      <c r="O29" s="146" t="s">
        <v>155</v>
      </c>
      <c r="P29" s="147"/>
      <c r="Q29" s="147"/>
      <c r="R29" s="148"/>
    </row>
    <row r="30" spans="1:19" s="5" customFormat="1" ht="9.6" customHeight="1">
      <c r="A30" s="163"/>
      <c r="B30" s="164"/>
      <c r="C30" s="36"/>
      <c r="D30" s="165"/>
      <c r="E30" s="139"/>
      <c r="F30" s="140"/>
      <c r="G30" s="373"/>
      <c r="H30" s="140"/>
      <c r="I30" s="339"/>
      <c r="J30" s="340" t="s">
        <v>156</v>
      </c>
      <c r="K30" s="137"/>
      <c r="L30" s="144"/>
      <c r="M30" s="137"/>
      <c r="N30" s="145"/>
      <c r="O30" s="137"/>
      <c r="P30" s="144"/>
      <c r="Q30" s="137"/>
      <c r="R30" s="145"/>
    </row>
    <row r="31" spans="1:19" s="5" customFormat="1" ht="9.6" customHeight="1">
      <c r="A31" s="166"/>
      <c r="B31" s="167"/>
      <c r="C31" s="200"/>
      <c r="D31" s="168"/>
      <c r="E31" s="169"/>
      <c r="F31" s="171"/>
      <c r="G31" s="374"/>
      <c r="H31" s="171"/>
      <c r="I31" s="346"/>
      <c r="J31" s="347" t="s">
        <v>157</v>
      </c>
      <c r="K31" s="150"/>
      <c r="L31" s="152"/>
      <c r="M31" s="150"/>
      <c r="N31" s="153"/>
      <c r="O31" s="150">
        <f>R4</f>
        <v>0</v>
      </c>
      <c r="P31" s="152"/>
      <c r="Q31" s="150"/>
      <c r="R31" s="348">
        <f>MIN(6,'1Q ELO (5)'!O5)</f>
        <v>6</v>
      </c>
    </row>
    <row r="32" spans="1:19" s="5" customFormat="1" ht="9.6" customHeight="1"/>
    <row r="33" s="5" customFormat="1" ht="9.6" customHeight="1"/>
    <row r="34" s="5" customFormat="1" ht="9.6" customHeight="1"/>
    <row r="35" s="5" customFormat="1" ht="9.6" customHeight="1"/>
    <row r="36" s="5" customFormat="1" ht="9.6" customHeight="1"/>
    <row r="37" s="5" customFormat="1" ht="9.6" customHeight="1"/>
    <row r="38" s="5" customFormat="1" ht="9.6" customHeight="1"/>
    <row r="39" s="5" customFormat="1" ht="9.6" customHeight="1"/>
    <row r="40" s="5" customFormat="1" ht="9.6" customHeight="1"/>
    <row r="41" s="5" customFormat="1" ht="9.6" customHeight="1"/>
    <row r="42" s="5" customFormat="1" ht="9.6" customHeight="1"/>
    <row r="43" s="5" customFormat="1" ht="9.6" customHeight="1"/>
    <row r="44" s="5" customFormat="1" ht="9.6" customHeight="1"/>
    <row r="45" s="5" customFormat="1" ht="9.6" customHeight="1"/>
    <row r="46" s="5" customFormat="1" ht="9.6" customHeight="1"/>
    <row r="47" s="5" customFormat="1" ht="9.6" customHeight="1"/>
    <row r="48" s="5" customFormat="1" ht="9.6" customHeight="1"/>
    <row r="49" s="5" customFormat="1" ht="9.6" customHeight="1"/>
    <row r="50" s="5" customFormat="1" ht="9.6" customHeight="1"/>
    <row r="51" s="5" customFormat="1" ht="9.6" customHeight="1"/>
    <row r="52" s="5" customFormat="1" ht="9.6" customHeight="1"/>
    <row r="53" s="5" customFormat="1" ht="9.6" customHeight="1"/>
    <row r="54" s="5" customFormat="1" ht="9.6" customHeight="1"/>
    <row r="55" s="5" customFormat="1" ht="9.6" customHeight="1"/>
    <row r="56" s="5" customFormat="1" ht="9.6" customHeight="1"/>
    <row r="57" s="5" customFormat="1" ht="9.6" customHeight="1"/>
    <row r="58" s="5" customFormat="1" ht="9.6" customHeight="1"/>
    <row r="59" s="5" customFormat="1" ht="9.6" customHeight="1"/>
    <row r="60" s="5" customFormat="1" ht="9.6" customHeight="1"/>
    <row r="61" s="5" customFormat="1" ht="9.6" customHeight="1"/>
    <row r="62" s="5" customFormat="1" ht="9.6" customHeight="1"/>
    <row r="63" s="5" customFormat="1" ht="9.6" customHeight="1"/>
    <row r="64" s="5" customFormat="1" ht="9.6" customHeight="1"/>
    <row r="65" spans="1:18" s="5" customFormat="1" ht="9.6" customHeight="1"/>
    <row r="66" spans="1:18" s="5" customFormat="1" ht="9.6" customHeight="1"/>
    <row r="67" spans="1:18" s="5" customFormat="1" ht="9.6" customHeight="1"/>
    <row r="68" spans="1:18" s="5" customFormat="1" ht="9.6" customHeight="1"/>
    <row r="69" spans="1:18" s="5" customFormat="1" ht="9.6" customHeight="1">
      <c r="A69"/>
      <c r="B69"/>
      <c r="C69"/>
      <c r="D69"/>
      <c r="E69"/>
      <c r="F69"/>
      <c r="G69"/>
      <c r="H69"/>
      <c r="I69"/>
      <c r="J69" s="7"/>
      <c r="K69"/>
      <c r="L69" s="7"/>
      <c r="M69"/>
      <c r="N69" s="8"/>
      <c r="O69"/>
      <c r="P69" s="7"/>
      <c r="Q69"/>
      <c r="R69" s="8"/>
    </row>
    <row r="70" spans="1:18" s="5" customFormat="1" ht="9.6" customHeight="1">
      <c r="A70"/>
      <c r="B70"/>
      <c r="C70"/>
      <c r="D70"/>
      <c r="E70"/>
      <c r="F70"/>
      <c r="G70"/>
      <c r="H70"/>
      <c r="I70"/>
      <c r="J70" s="7"/>
      <c r="K70"/>
      <c r="L70" s="7"/>
      <c r="M70"/>
      <c r="N70" s="8"/>
      <c r="O70"/>
      <c r="P70" s="7"/>
      <c r="Q70"/>
      <c r="R70" s="8"/>
    </row>
    <row r="71" spans="1:18" s="5" customFormat="1" ht="6.75" customHeight="1">
      <c r="A71"/>
      <c r="B71"/>
      <c r="C71"/>
      <c r="D71"/>
      <c r="E71"/>
      <c r="F71"/>
      <c r="G71"/>
      <c r="H71"/>
      <c r="I71"/>
      <c r="J71" s="7"/>
      <c r="K71"/>
      <c r="L71" s="7"/>
      <c r="M71"/>
      <c r="N71" s="8"/>
      <c r="O71"/>
      <c r="P71" s="7"/>
      <c r="Q71"/>
      <c r="R71" s="8"/>
    </row>
    <row r="72" spans="1:18" s="6" customFormat="1" ht="10.5" customHeight="1">
      <c r="A72"/>
      <c r="B72"/>
      <c r="C72"/>
      <c r="D72"/>
      <c r="E72"/>
      <c r="F72"/>
      <c r="G72"/>
      <c r="H72"/>
      <c r="I72"/>
      <c r="J72" s="7"/>
      <c r="K72"/>
      <c r="L72" s="7"/>
      <c r="M72"/>
      <c r="N72" s="8"/>
      <c r="O72"/>
      <c r="P72" s="7"/>
      <c r="Q72"/>
      <c r="R72" s="8"/>
    </row>
    <row r="73" spans="1:18" s="6" customFormat="1" ht="9" customHeight="1">
      <c r="A73"/>
      <c r="B73"/>
      <c r="C73"/>
      <c r="D73"/>
      <c r="E73"/>
      <c r="F73"/>
      <c r="G73"/>
      <c r="H73"/>
      <c r="I73"/>
      <c r="J73" s="7"/>
      <c r="K73"/>
      <c r="L73" s="7"/>
      <c r="M73"/>
      <c r="N73" s="8"/>
      <c r="O73"/>
      <c r="P73" s="7"/>
      <c r="Q73"/>
      <c r="R73" s="8"/>
    </row>
    <row r="74" spans="1:18" s="6" customFormat="1" ht="9" customHeight="1">
      <c r="A74"/>
      <c r="B74"/>
      <c r="C74"/>
      <c r="D74"/>
      <c r="E74"/>
      <c r="F74"/>
      <c r="G74"/>
      <c r="H74"/>
      <c r="I74"/>
      <c r="J74" s="7"/>
      <c r="K74"/>
      <c r="L74" s="7"/>
      <c r="M74"/>
      <c r="N74" s="8"/>
      <c r="O74"/>
      <c r="P74" s="7"/>
      <c r="Q74"/>
      <c r="R74" s="8"/>
    </row>
    <row r="75" spans="1:18" s="6" customFormat="1" ht="9" customHeight="1">
      <c r="A75"/>
      <c r="B75"/>
      <c r="C75"/>
      <c r="D75"/>
      <c r="E75"/>
      <c r="F75"/>
      <c r="G75"/>
      <c r="H75"/>
      <c r="I75"/>
      <c r="J75" s="7"/>
      <c r="K75"/>
      <c r="L75" s="7"/>
      <c r="M75"/>
      <c r="N75" s="8"/>
      <c r="O75"/>
      <c r="P75" s="7"/>
      <c r="Q75"/>
      <c r="R75" s="8"/>
    </row>
    <row r="76" spans="1:18" s="6" customFormat="1" ht="9" customHeight="1">
      <c r="A76"/>
      <c r="B76"/>
      <c r="C76"/>
      <c r="D76"/>
      <c r="E76"/>
      <c r="F76"/>
      <c r="G76"/>
      <c r="H76"/>
      <c r="I76"/>
      <c r="J76" s="7"/>
      <c r="K76"/>
      <c r="L76" s="7"/>
      <c r="M76"/>
      <c r="N76" s="8"/>
      <c r="O76"/>
      <c r="P76" s="7"/>
      <c r="Q76"/>
      <c r="R76" s="8"/>
    </row>
    <row r="77" spans="1:18" s="6" customFormat="1" ht="9" customHeight="1">
      <c r="A77"/>
      <c r="B77"/>
      <c r="C77"/>
      <c r="D77"/>
      <c r="E77"/>
      <c r="F77"/>
      <c r="G77"/>
      <c r="H77"/>
      <c r="I77"/>
      <c r="J77" s="7"/>
      <c r="K77"/>
      <c r="L77" s="7"/>
      <c r="M77"/>
      <c r="N77" s="8"/>
      <c r="O77"/>
      <c r="P77" s="7"/>
      <c r="Q77"/>
      <c r="R77" s="8"/>
    </row>
    <row r="78" spans="1:18" s="6" customFormat="1" ht="9" customHeight="1">
      <c r="A78"/>
      <c r="B78"/>
      <c r="C78"/>
      <c r="D78"/>
      <c r="E78"/>
      <c r="F78"/>
      <c r="G78"/>
      <c r="H78"/>
      <c r="I78"/>
      <c r="J78" s="7"/>
      <c r="K78"/>
      <c r="L78" s="7"/>
      <c r="M78"/>
      <c r="N78" s="8"/>
      <c r="O78"/>
      <c r="P78" s="7"/>
      <c r="Q78"/>
      <c r="R78" s="8"/>
    </row>
    <row r="79" spans="1:18" s="6" customFormat="1" ht="9" customHeight="1">
      <c r="A79"/>
      <c r="B79"/>
      <c r="C79"/>
      <c r="D79"/>
      <c r="E79"/>
      <c r="F79"/>
      <c r="G79"/>
      <c r="H79"/>
      <c r="I79"/>
      <c r="J79" s="7"/>
      <c r="K79"/>
      <c r="L79" s="7"/>
      <c r="M79"/>
      <c r="N79" s="8"/>
      <c r="O79"/>
      <c r="P79" s="7"/>
      <c r="Q79"/>
      <c r="R79" s="8"/>
    </row>
    <row r="80" spans="1:18" s="6" customFormat="1" ht="9" customHeight="1">
      <c r="A80"/>
      <c r="B80"/>
      <c r="C80"/>
      <c r="D80"/>
      <c r="E80"/>
      <c r="F80"/>
      <c r="G80"/>
      <c r="H80"/>
      <c r="I80"/>
      <c r="J80" s="7"/>
      <c r="K80"/>
      <c r="L80" s="7"/>
      <c r="M80"/>
      <c r="N80" s="8"/>
      <c r="O80"/>
      <c r="P80" s="7"/>
      <c r="Q80"/>
      <c r="R80" s="8"/>
    </row>
  </sheetData>
  <mergeCells count="1">
    <mergeCell ref="A4:C4"/>
  </mergeCells>
  <conditionalFormatting sqref="B22">
    <cfRule type="cellIs" dxfId="48" priority="3" stopIfTrue="1" operator="equal">
      <formula>"QA"</formula>
    </cfRule>
    <cfRule type="cellIs" dxfId="47" priority="4" stopIfTrue="1" operator="equal">
      <formula>"DA"</formula>
    </cfRule>
  </conditionalFormatting>
  <dataValidations count="1">
    <dataValidation type="list" allowBlank="1" showInputMessage="1" sqref="I8 K10 I12 I16 K18 I20" xr:uid="{00000000-0002-0000-51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1681" r:id="rId3" name="Button 1">
              <controlPr defaultSize="0" print="0" autoPict="0" macro="[0]!Jun_Show_CU">
                <anchor moveWithCells="1" sizeWithCells="1">
                  <from>
                    <xdr:col>12</xdr:col>
                    <xdr:colOff>426720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1682"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52">
    <tabColor indexed="19"/>
    <pageSetUpPr fitToPage="1"/>
  </sheetPr>
  <dimension ref="A1:U79"/>
  <sheetViews>
    <sheetView showGridLines="0" showZeros="0" workbookViewId="0">
      <selection activeCell="D27" sqref="D27"/>
    </sheetView>
  </sheetViews>
  <sheetFormatPr defaultColWidth="9" defaultRowHeight="13.2"/>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09" t="s">
        <v>376</v>
      </c>
      <c r="L1" s="269"/>
      <c r="M1" s="207"/>
      <c r="N1" s="267"/>
      <c r="O1" s="267" t="s">
        <v>234</v>
      </c>
      <c r="P1" s="267"/>
      <c r="Q1" s="265"/>
      <c r="R1" s="267"/>
    </row>
    <row r="2" spans="1:21">
      <c r="A2" s="17" t="s">
        <v>99</v>
      </c>
      <c r="B2" s="17"/>
      <c r="C2" s="17"/>
      <c r="D2" s="19"/>
      <c r="E2" s="187">
        <f>Altalanos!$E$8</f>
        <v>0</v>
      </c>
      <c r="F2" s="17"/>
      <c r="G2" s="20"/>
      <c r="H2" s="272"/>
      <c r="I2" s="272"/>
      <c r="J2" s="273"/>
      <c r="K2" s="209" t="s">
        <v>381</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382</v>
      </c>
      <c r="F5" s="279" t="s">
        <v>167</v>
      </c>
      <c r="G5" s="279" t="s">
        <v>114</v>
      </c>
      <c r="H5" s="279"/>
      <c r="I5" s="279" t="s">
        <v>115</v>
      </c>
      <c r="J5" s="279"/>
      <c r="K5" s="196" t="s">
        <v>378</v>
      </c>
      <c r="L5" s="280"/>
      <c r="M5" s="196"/>
      <c r="N5" s="280"/>
      <c r="O5" s="196"/>
      <c r="P5" s="280"/>
      <c r="Q5" s="196"/>
      <c r="R5" s="281"/>
    </row>
    <row r="6" spans="1:21" s="4" customFormat="1" ht="10.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(5)'!$A$7:$M$32,12))</f>
        <v/>
      </c>
      <c r="C7" s="47" t="str">
        <f>IF($E7="","",VLOOKUP($E7,'1Q ELO (5)'!$A$7:$M$30,13))</f>
        <v/>
      </c>
      <c r="D7" s="293" t="str">
        <f>IF($E7="","",VLOOKUP($E7,'1Q ELO (5)'!$A$7:$M$30,5))</f>
        <v/>
      </c>
      <c r="E7" s="48"/>
      <c r="F7" s="50" t="str">
        <f>UPPER(IF($E7="","",VLOOKUP($E7,'1Q ELO (5)'!$A$7:$M$38,2)))</f>
        <v/>
      </c>
      <c r="G7" s="50" t="str">
        <f>IF($E7="","",VLOOKUP($E7,'1Q ELO (5)'!$A$7:$M$38,3))</f>
        <v/>
      </c>
      <c r="H7" s="50"/>
      <c r="I7" s="50" t="str">
        <f>IF($E7="","",VLOOKUP($E7,'1Q ELO (5)'!$A$7:$M$38,4))</f>
        <v/>
      </c>
      <c r="J7" s="351"/>
      <c r="K7" s="300"/>
      <c r="L7" s="300"/>
      <c r="M7" s="300"/>
      <c r="N7" s="300"/>
      <c r="O7" s="352"/>
      <c r="P7" s="62"/>
      <c r="Q7" s="118"/>
      <c r="R7" s="119"/>
      <c r="S7" s="56"/>
      <c r="U7" s="57" t="e">
        <f>#REF!</f>
        <v>#REF!</v>
      </c>
    </row>
    <row r="8" spans="1:21"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(5)'!$A$7:$M$32,12))</f>
        <v/>
      </c>
      <c r="C9" s="47" t="str">
        <f>IF($E9="","",VLOOKUP($E9,'1Q ELO (5)'!$A$7:$M$30,13))</f>
        <v/>
      </c>
      <c r="D9" s="293" t="str">
        <f>IF($E9="","",VLOOKUP($E9,'1Q ELO (5)'!$A$7:$M$30,5))</f>
        <v/>
      </c>
      <c r="E9" s="594"/>
      <c r="F9" s="376" t="str">
        <f>UPPER(IF($E9="","",VLOOKUP($E9,'1Q ELO (5)'!$A$7:$M$38,2)))</f>
        <v/>
      </c>
      <c r="G9" s="376" t="str">
        <f>IF($E9="","",VLOOKUP($E9,'1Q ELO (5)'!$A$7:$M$38,3))</f>
        <v/>
      </c>
      <c r="H9" s="376"/>
      <c r="I9" s="376" t="str">
        <f>IF($E9="","",VLOOKUP($E9,'1Q ELO (5)'!$A$7:$M$38,4))</f>
        <v/>
      </c>
      <c r="J9" s="355"/>
      <c r="K9" s="300"/>
      <c r="L9" s="68"/>
      <c r="M9" s="300"/>
      <c r="N9" s="300"/>
      <c r="O9" s="352"/>
      <c r="P9" s="62"/>
      <c r="Q9" s="118"/>
      <c r="R9" s="119"/>
      <c r="S9" s="56"/>
      <c r="U9" s="63" t="e">
        <f>#REF!</f>
        <v>#REF!</v>
      </c>
    </row>
    <row r="10" spans="1:21" s="5" customFormat="1" ht="9.6" customHeight="1">
      <c r="A10" s="302"/>
      <c r="B10" s="59"/>
      <c r="C10" s="59"/>
      <c r="D10" s="70"/>
      <c r="E10" s="84"/>
      <c r="F10" s="353"/>
      <c r="G10" s="353"/>
      <c r="H10" s="354"/>
      <c r="I10" s="353"/>
      <c r="J10" s="357"/>
      <c r="K10" s="87"/>
      <c r="L10" s="314"/>
      <c r="M10" s="300"/>
      <c r="N10" s="297"/>
      <c r="O10" s="297"/>
      <c r="P10" s="297"/>
      <c r="Q10" s="118"/>
      <c r="R10" s="119"/>
      <c r="S10" s="56"/>
      <c r="U10" s="63" t="e">
        <f>#REF!</f>
        <v>#REF!</v>
      </c>
    </row>
    <row r="11" spans="1:21" s="5" customFormat="1" ht="9.6" customHeight="1">
      <c r="A11" s="309">
        <v>3</v>
      </c>
      <c r="B11" s="47" t="str">
        <f>IF($E11="","",VLOOKUP($E11,'1Q ELO (5)'!$A$7:$M$32,12))</f>
        <v/>
      </c>
      <c r="C11" s="47" t="str">
        <f>IF($E11="","",VLOOKUP($E11,'1Q ELO (5)'!$A$7:$M$30,13))</f>
        <v/>
      </c>
      <c r="D11" s="293" t="str">
        <f>IF($E11="","",VLOOKUP($E11,'1Q ELO (5)'!$A$7:$M$30,5))</f>
        <v/>
      </c>
      <c r="E11" s="48"/>
      <c r="F11" s="93" t="str">
        <f>UPPER(IF($E11="","",VLOOKUP($E11,'1Q ELO (5)'!$A$7:$M$38,2)))</f>
        <v/>
      </c>
      <c r="G11" s="93" t="str">
        <f>IF($E11="","",VLOOKUP($E11,'1Q ELO (5)'!$A$7:$M$38,3))</f>
        <v/>
      </c>
      <c r="H11" s="93"/>
      <c r="I11" s="93" t="str">
        <f>IF($E11="","",VLOOKUP($E11,'1Q ELO (5)'!$A$7:$M$38,4))</f>
        <v/>
      </c>
      <c r="J11" s="351"/>
      <c r="K11" s="300"/>
      <c r="L11" s="300"/>
      <c r="M11" s="300"/>
      <c r="N11" s="297"/>
      <c r="O11" s="297"/>
      <c r="P11" s="297"/>
      <c r="Q11" s="118"/>
      <c r="R11" s="119"/>
      <c r="S11" s="56"/>
      <c r="U11" s="63" t="e">
        <f>#REF!</f>
        <v>#REF!</v>
      </c>
    </row>
    <row r="12" spans="1:21" s="5" customFormat="1" ht="9.6" customHeight="1">
      <c r="A12" s="302"/>
      <c r="B12" s="59"/>
      <c r="C12" s="59"/>
      <c r="D12" s="70"/>
      <c r="E12" s="84"/>
      <c r="F12" s="353"/>
      <c r="G12" s="353"/>
      <c r="H12" s="354"/>
      <c r="I12" s="87" t="s">
        <v>173</v>
      </c>
      <c r="J12" s="301"/>
      <c r="K12" s="295" t="str">
        <f>UPPER(IF(OR(J12="a",J12="as"),F11,IF(OR(J12="b",J12="bs"),F13,)))</f>
        <v/>
      </c>
      <c r="L12" s="295"/>
      <c r="M12" s="300"/>
      <c r="N12" s="297"/>
      <c r="O12" s="297"/>
      <c r="P12" s="297"/>
      <c r="Q12" s="118"/>
      <c r="R12" s="119"/>
      <c r="S12" s="56"/>
      <c r="U12" s="63" t="e">
        <f>#REF!</f>
        <v>#REF!</v>
      </c>
    </row>
    <row r="13" spans="1:21" s="5" customFormat="1" ht="9.6" customHeight="1">
      <c r="A13" s="302">
        <v>4</v>
      </c>
      <c r="B13" s="47" t="str">
        <f>IF($E13="","",VLOOKUP($E13,'1Q ELO (5)'!$A$7:$M$32,12))</f>
        <v/>
      </c>
      <c r="C13" s="47" t="str">
        <f>IF($E13="","",VLOOKUP($E13,'1Q ELO (5)'!$A$7:$M$30,13))</f>
        <v/>
      </c>
      <c r="D13" s="293" t="str">
        <f>IF($E13="","",VLOOKUP($E13,'1Q ELO (5)'!$A$7:$M$30,5))</f>
        <v/>
      </c>
      <c r="E13" s="48"/>
      <c r="F13" s="376" t="str">
        <f>UPPER(IF($E13="","",VLOOKUP($E13,'1Q ELO (5)'!$A$7:$M$38,2)))</f>
        <v/>
      </c>
      <c r="G13" s="376" t="str">
        <f>IF($E13="","",VLOOKUP($E13,'1Q ELO (5)'!$A$7:$M$38,3))</f>
        <v/>
      </c>
      <c r="H13" s="376"/>
      <c r="I13" s="376" t="str">
        <f>IF($E13="","",VLOOKUP($E13,'1Q ELO (5)'!$A$7:$M$38,4))</f>
        <v/>
      </c>
      <c r="J13" s="360"/>
      <c r="K13" s="300"/>
      <c r="L13" s="300"/>
      <c r="M13" s="300"/>
      <c r="N13" s="297"/>
      <c r="O13" s="297"/>
      <c r="P13" s="297"/>
      <c r="Q13" s="118"/>
      <c r="R13" s="119"/>
      <c r="S13" s="56"/>
      <c r="U13" s="63" t="e">
        <f>#REF!</f>
        <v>#REF!</v>
      </c>
    </row>
    <row r="14" spans="1:21" s="5" customFormat="1" ht="9.6" customHeight="1">
      <c r="A14" s="302"/>
      <c r="B14" s="59"/>
      <c r="C14" s="59"/>
      <c r="D14" s="70"/>
      <c r="E14" s="84"/>
      <c r="F14" s="300"/>
      <c r="G14" s="300"/>
      <c r="H14" s="377"/>
      <c r="I14" s="362"/>
      <c r="J14" s="357"/>
      <c r="K14" s="300"/>
      <c r="L14" s="300"/>
      <c r="M14" s="87"/>
      <c r="N14" s="314"/>
      <c r="O14" s="300"/>
      <c r="P14" s="297"/>
      <c r="Q14" s="118"/>
      <c r="R14" s="119"/>
      <c r="S14" s="56"/>
      <c r="U14" s="63" t="e">
        <f>#REF!</f>
        <v>#REF!</v>
      </c>
    </row>
    <row r="15" spans="1:21" s="5" customFormat="1" ht="9.6" customHeight="1">
      <c r="A15" s="309">
        <v>5</v>
      </c>
      <c r="B15" s="47" t="str">
        <f>IF($E15="","",VLOOKUP($E15,'1Q ELO (5)'!$A$7:$M$32,12))</f>
        <v/>
      </c>
      <c r="C15" s="47" t="str">
        <f>IF($E15="","",VLOOKUP($E15,'1Q ELO (5)'!$A$7:$M$30,13))</f>
        <v/>
      </c>
      <c r="D15" s="293" t="str">
        <f>IF($E15="","",VLOOKUP($E15,'1Q ELO (5)'!$A$7:$M$30,5))</f>
        <v/>
      </c>
      <c r="E15" s="48"/>
      <c r="F15" s="93" t="str">
        <f>UPPER(IF($E15="","",VLOOKUP($E15,'1Q ELO (5)'!$A$7:$M$38,2)))</f>
        <v/>
      </c>
      <c r="G15" s="93" t="str">
        <f>IF($E15="","",VLOOKUP($E15,'1Q ELO (5)'!$A$7:$M$38,3))</f>
        <v/>
      </c>
      <c r="H15" s="93"/>
      <c r="I15" s="93" t="str">
        <f>IF($E15="","",VLOOKUP($E15,'1Q ELO (5)'!$A$7:$M$38,4))</f>
        <v/>
      </c>
      <c r="J15" s="593"/>
      <c r="K15" s="300"/>
      <c r="L15" s="300"/>
      <c r="M15" s="300"/>
      <c r="N15" s="297"/>
      <c r="O15" s="300"/>
      <c r="P15" s="297"/>
      <c r="Q15" s="118"/>
      <c r="R15" s="119"/>
      <c r="S15" s="56"/>
      <c r="U15" s="63" t="e">
        <f>#REF!</f>
        <v>#REF!</v>
      </c>
    </row>
    <row r="16" spans="1:21" s="5" customFormat="1" ht="9.6" customHeight="1">
      <c r="A16" s="302"/>
      <c r="B16" s="59"/>
      <c r="C16" s="59"/>
      <c r="D16" s="70"/>
      <c r="E16" s="84"/>
      <c r="F16" s="353"/>
      <c r="G16" s="353"/>
      <c r="H16" s="354"/>
      <c r="I16" s="87"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(5)'!$A$7:$M$32,12))</f>
        <v/>
      </c>
      <c r="C17" s="47" t="str">
        <f>IF($E17="","",VLOOKUP($E17,'1Q ELO (5)'!$A$7:$M$30,13))</f>
        <v/>
      </c>
      <c r="D17" s="293" t="str">
        <f>IF($E17="","",VLOOKUP($E17,'1Q ELO (5)'!$A$7:$M$30,5))</f>
        <v/>
      </c>
      <c r="E17" s="48"/>
      <c r="F17" s="376" t="str">
        <f>UPPER(IF($E17="","",VLOOKUP($E17,'1Q ELO (5)'!$A$7:$M$38,2)))</f>
        <v/>
      </c>
      <c r="G17" s="376" t="str">
        <f>IF($E17="","",VLOOKUP($E17,'1Q ELO (5)'!$A$7:$M$38,3))</f>
        <v/>
      </c>
      <c r="H17" s="376"/>
      <c r="I17" s="376" t="str">
        <f>IF($E17="","",VLOOKUP($E17,'1Q ELO (5)'!$A$7:$M$38,4))</f>
        <v/>
      </c>
      <c r="J17" s="355"/>
      <c r="K17" s="300"/>
      <c r="L17" s="68"/>
      <c r="M17" s="300"/>
      <c r="N17" s="297"/>
      <c r="O17" s="297"/>
      <c r="P17" s="297"/>
      <c r="Q17" s="118"/>
      <c r="R17" s="119"/>
      <c r="S17" s="56"/>
    </row>
    <row r="18" spans="1:19" s="5" customFormat="1" ht="9.6" customHeight="1">
      <c r="A18" s="302"/>
      <c r="B18" s="59"/>
      <c r="C18" s="59"/>
      <c r="D18" s="70"/>
      <c r="E18" s="84"/>
      <c r="F18" s="353"/>
      <c r="G18" s="353"/>
      <c r="H18" s="354"/>
      <c r="I18" s="300"/>
      <c r="J18" s="357"/>
      <c r="K18" s="87"/>
      <c r="L18" s="314"/>
      <c r="M18" s="300"/>
      <c r="N18" s="297"/>
      <c r="O18" s="297"/>
      <c r="P18" s="297"/>
      <c r="Q18" s="118"/>
      <c r="R18" s="119"/>
      <c r="S18" s="56"/>
    </row>
    <row r="19" spans="1:19" s="5" customFormat="1" ht="9.6" customHeight="1">
      <c r="A19" s="309">
        <v>7</v>
      </c>
      <c r="B19" s="47" t="str">
        <f>IF($E19="","",VLOOKUP($E19,'1Q ELO (5)'!$A$7:$M$32,12))</f>
        <v/>
      </c>
      <c r="C19" s="47" t="str">
        <f>IF($E19="","",VLOOKUP($E19,'1Q ELO (5)'!$A$7:$M$30,13))</f>
        <v/>
      </c>
      <c r="D19" s="293" t="str">
        <f>IF($E19="","",VLOOKUP($E19,'1Q ELO (5)'!$A$7:$M$30,5))</f>
        <v/>
      </c>
      <c r="E19" s="48"/>
      <c r="F19" s="93" t="str">
        <f>UPPER(IF($E19="","",VLOOKUP($E19,'1Q ELO (5)'!$A$7:$M$38,2)))</f>
        <v/>
      </c>
      <c r="G19" s="93" t="str">
        <f>IF($E19="","",VLOOKUP($E19,'1Q ELO (5)'!$A$7:$M$38,3))</f>
        <v/>
      </c>
      <c r="H19" s="93"/>
      <c r="I19" s="93" t="str">
        <f>IF($E19="","",VLOOKUP($E19,'1Q ELO (5)'!$A$7:$M$38,4))</f>
        <v/>
      </c>
      <c r="J19" s="351"/>
      <c r="K19" s="300"/>
      <c r="L19" s="300"/>
      <c r="M19" s="300"/>
      <c r="N19" s="297"/>
      <c r="O19" s="297"/>
      <c r="P19" s="297"/>
      <c r="Q19" s="118"/>
      <c r="R19" s="119"/>
      <c r="S19" s="56"/>
    </row>
    <row r="20" spans="1:19" s="5" customFormat="1" ht="9.6" customHeight="1">
      <c r="A20" s="302"/>
      <c r="B20" s="59"/>
      <c r="C20" s="59"/>
      <c r="D20" s="70"/>
      <c r="E20" s="64"/>
      <c r="F20" s="353"/>
      <c r="G20" s="353"/>
      <c r="H20" s="354"/>
      <c r="I20" s="87" t="s">
        <v>173</v>
      </c>
      <c r="J20" s="301"/>
      <c r="K20" s="295" t="str">
        <f>UPPER(IF(OR(J20="a",J20="as"),F19,IF(OR(J20="b",J20="bs"),F21,)))</f>
        <v/>
      </c>
      <c r="L20" s="295"/>
      <c r="M20" s="300"/>
      <c r="N20" s="297"/>
      <c r="O20" s="297"/>
      <c r="P20" s="297"/>
      <c r="Q20" s="118"/>
      <c r="R20" s="119"/>
      <c r="S20" s="56"/>
    </row>
    <row r="21" spans="1:19" s="5" customFormat="1" ht="9.6" customHeight="1">
      <c r="A21" s="298">
        <v>8</v>
      </c>
      <c r="B21" s="47" t="str">
        <f>IF($E21="","",VLOOKUP($E21,'1Q ELO (5)'!$A$7:$M$32,12))</f>
        <v/>
      </c>
      <c r="C21" s="47" t="str">
        <f>IF($E21="","",VLOOKUP($E21,'1Q ELO (5)'!$A$7:$M$30,13))</f>
        <v/>
      </c>
      <c r="D21" s="293" t="str">
        <f>IF($E21="","",VLOOKUP($E21,'1Q ELO (5)'!$A$7:$M$30,5))</f>
        <v/>
      </c>
      <c r="E21" s="48"/>
      <c r="F21" s="77" t="str">
        <f>UPPER(IF($E21="","",VLOOKUP($E21,'1Q ELO (5)'!$A$7:$M$38,2)))</f>
        <v/>
      </c>
      <c r="G21" s="77" t="str">
        <f>IF($E21="","",VLOOKUP($E21,'1Q ELO (5)'!$A$7:$M$38,3))</f>
        <v/>
      </c>
      <c r="H21" s="77"/>
      <c r="I21" s="77" t="str">
        <f>IF($E21="","",VLOOKUP($E21,'1Q ELO (5)'!$A$7:$M$38,4))</f>
        <v/>
      </c>
      <c r="J21" s="360"/>
      <c r="K21" s="300"/>
      <c r="L21" s="300"/>
      <c r="M21" s="300"/>
      <c r="N21" s="297"/>
      <c r="O21" s="297"/>
      <c r="P21" s="297"/>
      <c r="Q21" s="118"/>
      <c r="R21" s="119"/>
      <c r="S21" s="56"/>
    </row>
    <row r="22" spans="1:19" s="5" customFormat="1" ht="9.6" customHeight="1">
      <c r="A22" s="302"/>
      <c r="B22" s="59"/>
      <c r="C22" s="59"/>
      <c r="D22" s="70"/>
      <c r="E22" s="64"/>
      <c r="F22" s="362"/>
      <c r="G22" s="362"/>
      <c r="H22" s="363"/>
      <c r="I22" s="362"/>
      <c r="J22" s="357"/>
      <c r="K22" s="300"/>
      <c r="L22" s="300"/>
      <c r="M22" s="300"/>
      <c r="N22" s="297"/>
      <c r="O22" s="297"/>
      <c r="P22" s="297"/>
      <c r="Q22" s="118"/>
      <c r="R22" s="119"/>
      <c r="S22" s="56"/>
    </row>
    <row r="23" spans="1:19" s="5" customFormat="1" ht="9.6" customHeight="1">
      <c r="A23" s="368"/>
      <c r="B23" s="368"/>
      <c r="C23" s="368"/>
      <c r="D23" s="368"/>
      <c r="E23" s="368"/>
      <c r="F23" s="369"/>
      <c r="G23" s="369"/>
      <c r="H23" s="369"/>
      <c r="I23" s="369"/>
      <c r="J23" s="370"/>
      <c r="K23" s="121"/>
      <c r="L23" s="122"/>
      <c r="M23" s="121"/>
      <c r="N23" s="122"/>
      <c r="O23" s="121"/>
      <c r="P23" s="122"/>
      <c r="Q23" s="121"/>
      <c r="R23" s="122"/>
      <c r="S23" s="56"/>
    </row>
    <row r="24" spans="1:19" s="5" customFormat="1" ht="9.6" customHeight="1">
      <c r="A24" s="125" t="s">
        <v>112</v>
      </c>
      <c r="B24" s="126"/>
      <c r="C24" s="127"/>
      <c r="D24" s="126"/>
      <c r="E24" s="128" t="s">
        <v>140</v>
      </c>
      <c r="F24" s="129" t="s">
        <v>141</v>
      </c>
      <c r="G24" s="128"/>
      <c r="H24" s="371"/>
      <c r="I24" s="372"/>
      <c r="J24" s="128" t="s">
        <v>140</v>
      </c>
      <c r="K24" s="129" t="s">
        <v>350</v>
      </c>
      <c r="L24" s="131"/>
      <c r="M24" s="129" t="s">
        <v>351</v>
      </c>
      <c r="N24" s="132"/>
      <c r="O24" s="133" t="s">
        <v>379</v>
      </c>
      <c r="P24" s="133"/>
      <c r="Q24" s="134"/>
      <c r="R24" s="135"/>
      <c r="S24" s="56"/>
    </row>
    <row r="25" spans="1:19" s="5" customFormat="1" ht="9.6" customHeight="1">
      <c r="A25" s="136" t="s">
        <v>145</v>
      </c>
      <c r="B25" s="137"/>
      <c r="C25" s="138"/>
      <c r="D25" s="194"/>
      <c r="E25" s="139">
        <v>1</v>
      </c>
      <c r="F25" s="140" t="str">
        <f>IF(E25&gt;$R$32,,UPPER(VLOOKUP(E25,'1Q ELO (5)'!$A$7:$O$134,2)))</f>
        <v/>
      </c>
      <c r="G25" s="373"/>
      <c r="H25" s="140"/>
      <c r="I25" s="339"/>
      <c r="J25" s="340" t="s">
        <v>146</v>
      </c>
      <c r="K25" s="137"/>
      <c r="L25" s="144"/>
      <c r="M25" s="137"/>
      <c r="N25" s="145"/>
      <c r="O25" s="146" t="s">
        <v>147</v>
      </c>
      <c r="P25" s="147"/>
      <c r="Q25" s="147"/>
      <c r="R25" s="148"/>
      <c r="S25" s="56"/>
    </row>
    <row r="26" spans="1:19" s="5" customFormat="1" ht="9.6" customHeight="1">
      <c r="A26" s="149" t="s">
        <v>380</v>
      </c>
      <c r="B26" s="150"/>
      <c r="C26" s="151"/>
      <c r="D26" s="194"/>
      <c r="E26" s="139">
        <v>2</v>
      </c>
      <c r="F26" s="140" t="str">
        <f>IF(E26&gt;$R$32,,UPPER(VLOOKUP(E26,'1Q ELO (5)'!$A$7:$O$134,2)))</f>
        <v/>
      </c>
      <c r="G26" s="373"/>
      <c r="H26" s="140"/>
      <c r="I26" s="339"/>
      <c r="J26" s="340" t="s">
        <v>149</v>
      </c>
      <c r="K26" s="137"/>
      <c r="L26" s="144"/>
      <c r="M26" s="137"/>
      <c r="N26" s="145"/>
      <c r="O26" s="342"/>
      <c r="P26" s="152"/>
      <c r="Q26" s="150"/>
      <c r="R26" s="153"/>
      <c r="S26" s="56"/>
    </row>
    <row r="27" spans="1:19" s="5" customFormat="1" ht="9.6" customHeight="1">
      <c r="A27" s="154"/>
      <c r="B27" s="155"/>
      <c r="C27" s="156"/>
      <c r="D27" s="158"/>
      <c r="E27" s="595">
        <v>3</v>
      </c>
      <c r="F27" s="140" t="str">
        <f>IF(E27&gt;$R$32,,UPPER(VLOOKUP(E27,'1Q ELO (5)'!$A$7:$O$134,2)))</f>
        <v/>
      </c>
      <c r="G27" s="373"/>
      <c r="H27" s="140"/>
      <c r="I27" s="339"/>
      <c r="J27" s="340" t="s">
        <v>150</v>
      </c>
      <c r="K27" s="137"/>
      <c r="L27" s="144"/>
      <c r="M27" s="137"/>
      <c r="N27" s="145"/>
      <c r="O27" s="146" t="s">
        <v>151</v>
      </c>
      <c r="P27" s="147"/>
      <c r="Q27" s="147"/>
      <c r="R27" s="148"/>
      <c r="S27" s="56"/>
    </row>
    <row r="28" spans="1:19" s="5" customFormat="1" ht="9.6" customHeight="1">
      <c r="A28" s="157"/>
      <c r="B28" s="158"/>
      <c r="C28" s="159"/>
      <c r="D28" s="158"/>
      <c r="E28" s="595">
        <v>4</v>
      </c>
      <c r="F28" s="140" t="str">
        <f>IF(E28&gt;$R$32,,UPPER(VLOOKUP(E28,'1Q ELO (5)'!$A$7:$O$134,2)))</f>
        <v/>
      </c>
      <c r="G28" s="373"/>
      <c r="H28" s="140"/>
      <c r="I28" s="339"/>
      <c r="J28" s="340" t="s">
        <v>152</v>
      </c>
      <c r="K28" s="137"/>
      <c r="L28" s="144"/>
      <c r="M28" s="137"/>
      <c r="N28" s="145"/>
      <c r="O28" s="137"/>
      <c r="P28" s="144"/>
      <c r="Q28" s="137"/>
      <c r="R28" s="145"/>
      <c r="S28" s="56"/>
    </row>
    <row r="29" spans="1:19" s="5" customFormat="1" ht="9.6" customHeight="1">
      <c r="A29" s="160"/>
      <c r="B29" s="161"/>
      <c r="C29" s="162"/>
      <c r="D29" s="161"/>
      <c r="E29" s="139"/>
      <c r="F29" s="140"/>
      <c r="G29" s="373"/>
      <c r="H29" s="140"/>
      <c r="I29" s="339"/>
      <c r="J29" s="340" t="s">
        <v>153</v>
      </c>
      <c r="K29" s="137"/>
      <c r="L29" s="144"/>
      <c r="M29" s="137"/>
      <c r="N29" s="145"/>
      <c r="O29" s="150"/>
      <c r="P29" s="152"/>
      <c r="Q29" s="150"/>
      <c r="R29" s="153"/>
      <c r="S29" s="56"/>
    </row>
    <row r="30" spans="1:19" s="5" customFormat="1" ht="9.6" customHeight="1">
      <c r="A30" s="163"/>
      <c r="B30" s="164"/>
      <c r="C30" s="159"/>
      <c r="D30" s="158"/>
      <c r="E30" s="139"/>
      <c r="F30" s="140"/>
      <c r="G30" s="373"/>
      <c r="H30" s="140"/>
      <c r="I30" s="339"/>
      <c r="J30" s="340" t="s">
        <v>154</v>
      </c>
      <c r="K30" s="137"/>
      <c r="L30" s="144"/>
      <c r="M30" s="137"/>
      <c r="N30" s="145"/>
      <c r="O30" s="146" t="s">
        <v>155</v>
      </c>
      <c r="P30" s="147"/>
      <c r="Q30" s="147"/>
      <c r="R30" s="148"/>
      <c r="S30" s="56"/>
    </row>
    <row r="31" spans="1:19" s="5" customFormat="1" ht="9.6" customHeight="1">
      <c r="A31" s="163"/>
      <c r="B31" s="164"/>
      <c r="C31" s="165"/>
      <c r="D31" s="36"/>
      <c r="E31" s="139"/>
      <c r="F31" s="140"/>
      <c r="G31" s="373"/>
      <c r="H31" s="140"/>
      <c r="I31" s="339"/>
      <c r="J31" s="340" t="s">
        <v>156</v>
      </c>
      <c r="K31" s="137"/>
      <c r="L31" s="144"/>
      <c r="M31" s="137"/>
      <c r="N31" s="145"/>
      <c r="O31" s="137"/>
      <c r="P31" s="144"/>
      <c r="Q31" s="137"/>
      <c r="R31" s="145"/>
      <c r="S31" s="56"/>
    </row>
    <row r="32" spans="1:19" s="5" customFormat="1" ht="9.6" customHeight="1">
      <c r="A32" s="166"/>
      <c r="B32" s="167"/>
      <c r="C32" s="168"/>
      <c r="D32" s="200"/>
      <c r="E32" s="169"/>
      <c r="F32" s="171"/>
      <c r="G32" s="374"/>
      <c r="H32" s="171"/>
      <c r="I32" s="346"/>
      <c r="J32" s="347" t="s">
        <v>157</v>
      </c>
      <c r="K32" s="150"/>
      <c r="L32" s="152"/>
      <c r="M32" s="150"/>
      <c r="N32" s="153"/>
      <c r="O32" s="150">
        <f>R4</f>
        <v>0</v>
      </c>
      <c r="P32" s="152"/>
      <c r="Q32" s="150"/>
      <c r="R32" s="348">
        <f>MIN(8,'1Q ELO (5)'!O5)</f>
        <v>8</v>
      </c>
      <c r="S32" s="56"/>
    </row>
    <row r="33" spans="1:19" s="5" customFormat="1" ht="9.6" customHeight="1">
      <c r="A33"/>
      <c r="B33"/>
      <c r="C33"/>
      <c r="D33"/>
      <c r="E33"/>
      <c r="F33"/>
      <c r="G33"/>
      <c r="H33"/>
      <c r="I33"/>
      <c r="J33" s="7"/>
      <c r="K33"/>
      <c r="L33" s="7"/>
      <c r="M33"/>
      <c r="N33" s="8"/>
      <c r="O33"/>
      <c r="P33" s="7"/>
      <c r="Q33"/>
      <c r="R33" s="8"/>
      <c r="S33" s="56"/>
    </row>
    <row r="34" spans="1:19" s="5" customFormat="1" ht="9.6" customHeight="1">
      <c r="A34"/>
      <c r="B34"/>
      <c r="C34"/>
      <c r="D34"/>
      <c r="E34"/>
      <c r="F34"/>
      <c r="G34"/>
      <c r="H34"/>
      <c r="I34"/>
      <c r="J34" s="7"/>
      <c r="K34"/>
      <c r="L34" s="7"/>
      <c r="M34"/>
      <c r="N34" s="8"/>
      <c r="O34"/>
      <c r="P34" s="7"/>
      <c r="Q34"/>
      <c r="R34" s="8"/>
      <c r="S34" s="56"/>
    </row>
    <row r="35" spans="1:19" s="5" customFormat="1" ht="9.6" customHeight="1">
      <c r="A35"/>
      <c r="B35"/>
      <c r="C35"/>
      <c r="D35"/>
      <c r="E35"/>
      <c r="F35"/>
      <c r="G35"/>
      <c r="H35"/>
      <c r="I35"/>
      <c r="J35" s="7"/>
      <c r="K35"/>
      <c r="L35" s="7"/>
      <c r="M35"/>
      <c r="N35" s="8"/>
      <c r="O35"/>
      <c r="P35" s="7"/>
      <c r="Q35"/>
      <c r="R35" s="8"/>
      <c r="S35" s="56"/>
    </row>
    <row r="36" spans="1:19" s="5" customFormat="1" ht="9.6" customHeight="1">
      <c r="A36"/>
      <c r="B36"/>
      <c r="C36"/>
      <c r="D36"/>
      <c r="E36"/>
      <c r="F36"/>
      <c r="G36"/>
      <c r="H36"/>
      <c r="I36"/>
      <c r="J36" s="7"/>
      <c r="K36"/>
      <c r="L36" s="7"/>
      <c r="M36"/>
      <c r="N36" s="8"/>
      <c r="O36"/>
      <c r="P36" s="7"/>
      <c r="Q36"/>
      <c r="R36" s="8"/>
      <c r="S36" s="56"/>
    </row>
    <row r="37" spans="1:19" s="5" customFormat="1" ht="9.6" customHeight="1">
      <c r="A37"/>
      <c r="B37"/>
      <c r="C37"/>
      <c r="D37"/>
      <c r="E37"/>
      <c r="F37"/>
      <c r="G37"/>
      <c r="H37"/>
      <c r="I37"/>
      <c r="J37" s="7"/>
      <c r="K37"/>
      <c r="L37" s="7"/>
      <c r="M37"/>
      <c r="N37" s="8"/>
      <c r="O37"/>
      <c r="P37" s="7"/>
      <c r="Q37"/>
      <c r="R37" s="8"/>
      <c r="S37" s="56"/>
    </row>
    <row r="38" spans="1:19" s="5" customFormat="1" ht="9.6" customHeight="1">
      <c r="A38"/>
      <c r="B38"/>
      <c r="C38"/>
      <c r="D38"/>
      <c r="E38"/>
      <c r="F38"/>
      <c r="G38"/>
      <c r="H38"/>
      <c r="I38"/>
      <c r="J38" s="7"/>
      <c r="K38"/>
      <c r="L38" s="7"/>
      <c r="M38"/>
      <c r="N38" s="8"/>
      <c r="O38"/>
      <c r="P38" s="7"/>
      <c r="Q38"/>
      <c r="R38" s="8"/>
      <c r="S38" s="56"/>
    </row>
    <row r="39" spans="1:19" s="5" customFormat="1" ht="9.6" customHeight="1">
      <c r="A39"/>
      <c r="B39"/>
      <c r="C39"/>
      <c r="D39"/>
      <c r="E39"/>
      <c r="F39"/>
      <c r="G39"/>
      <c r="H39"/>
      <c r="I39"/>
      <c r="J39" s="7"/>
      <c r="K39"/>
      <c r="L39" s="7"/>
      <c r="M39"/>
      <c r="N39" s="8"/>
      <c r="O39"/>
      <c r="P39" s="7"/>
      <c r="Q39"/>
      <c r="R39" s="8"/>
      <c r="S39" s="56"/>
    </row>
    <row r="40" spans="1:19" s="5" customFormat="1" ht="9.6" customHeight="1">
      <c r="A40"/>
      <c r="B40"/>
      <c r="C40"/>
      <c r="D40"/>
      <c r="E40"/>
      <c r="F40"/>
      <c r="G40"/>
      <c r="H40"/>
      <c r="I40"/>
      <c r="J40" s="7"/>
      <c r="K40"/>
      <c r="L40" s="7"/>
      <c r="M40"/>
      <c r="N40" s="8"/>
      <c r="O40"/>
      <c r="P40" s="7"/>
      <c r="Q40"/>
      <c r="R40" s="8"/>
      <c r="S40" s="56"/>
    </row>
    <row r="41" spans="1:19" s="5" customFormat="1" ht="9.6" customHeight="1">
      <c r="A41"/>
      <c r="B41"/>
      <c r="C41"/>
      <c r="D41"/>
      <c r="E41"/>
      <c r="F41"/>
      <c r="G41"/>
      <c r="H41"/>
      <c r="I41"/>
      <c r="J41" s="7"/>
      <c r="K41"/>
      <c r="L41" s="7"/>
      <c r="M41"/>
      <c r="N41" s="8"/>
      <c r="O41"/>
      <c r="P41" s="7"/>
      <c r="Q41"/>
      <c r="R41" s="8"/>
      <c r="S41" s="56"/>
    </row>
    <row r="42" spans="1:19" s="5" customFormat="1" ht="9.6" customHeight="1">
      <c r="A42"/>
      <c r="B42"/>
      <c r="C42"/>
      <c r="D42"/>
      <c r="E42"/>
      <c r="F42"/>
      <c r="G42"/>
      <c r="H42"/>
      <c r="I42"/>
      <c r="J42" s="7"/>
      <c r="K42"/>
      <c r="L42" s="7"/>
      <c r="M42"/>
      <c r="N42" s="8"/>
      <c r="O42"/>
      <c r="P42" s="7"/>
      <c r="Q42"/>
      <c r="R42" s="8"/>
      <c r="S42" s="56"/>
    </row>
    <row r="43" spans="1:19" s="5" customFormat="1" ht="9.6" customHeight="1">
      <c r="A43"/>
      <c r="B43"/>
      <c r="C43"/>
      <c r="D43"/>
      <c r="E43"/>
      <c r="F43"/>
      <c r="G43"/>
      <c r="H43"/>
      <c r="I43"/>
      <c r="J43" s="7"/>
      <c r="K43"/>
      <c r="L43" s="7"/>
      <c r="M43"/>
      <c r="N43" s="8"/>
      <c r="O43"/>
      <c r="P43" s="7"/>
      <c r="Q43"/>
      <c r="R43" s="8"/>
      <c r="S43" s="56"/>
    </row>
    <row r="44" spans="1:19" s="5" customFormat="1" ht="9.6" customHeight="1">
      <c r="A44"/>
      <c r="B44"/>
      <c r="C44"/>
      <c r="D44"/>
      <c r="E44"/>
      <c r="F44"/>
      <c r="G44"/>
      <c r="H44"/>
      <c r="I44"/>
      <c r="J44" s="7"/>
      <c r="K44"/>
      <c r="L44" s="7"/>
      <c r="M44"/>
      <c r="N44" s="8"/>
      <c r="O44"/>
      <c r="P44" s="7"/>
      <c r="Q44"/>
      <c r="R44" s="8"/>
      <c r="S44" s="56"/>
    </row>
    <row r="45" spans="1:19" s="5" customFormat="1" ht="9.6" customHeight="1">
      <c r="A45"/>
      <c r="B45"/>
      <c r="C45"/>
      <c r="D45"/>
      <c r="E45"/>
      <c r="F45"/>
      <c r="G45"/>
      <c r="H45"/>
      <c r="I45"/>
      <c r="J45" s="7"/>
      <c r="K45"/>
      <c r="L45" s="7"/>
      <c r="M45"/>
      <c r="N45" s="8"/>
      <c r="O45"/>
      <c r="P45" s="7"/>
      <c r="Q45"/>
      <c r="R45" s="8"/>
      <c r="S45" s="56"/>
    </row>
    <row r="46" spans="1:19" s="5" customFormat="1" ht="9.6" customHeight="1">
      <c r="A46"/>
      <c r="B46"/>
      <c r="C46"/>
      <c r="D46"/>
      <c r="E46"/>
      <c r="F46"/>
      <c r="G46"/>
      <c r="H46"/>
      <c r="I46"/>
      <c r="J46" s="7"/>
      <c r="K46"/>
      <c r="L46" s="7"/>
      <c r="M46"/>
      <c r="N46" s="8"/>
      <c r="O46"/>
      <c r="P46" s="7"/>
      <c r="Q46"/>
      <c r="R46" s="8"/>
      <c r="S46" s="56"/>
    </row>
    <row r="47" spans="1:19" s="5" customFormat="1" ht="9.6" customHeight="1">
      <c r="A47"/>
      <c r="B47"/>
      <c r="C47"/>
      <c r="D47"/>
      <c r="E47"/>
      <c r="F47"/>
      <c r="G47"/>
      <c r="H47"/>
      <c r="I47"/>
      <c r="J47" s="7"/>
      <c r="K47"/>
      <c r="L47" s="7"/>
      <c r="M47"/>
      <c r="N47" s="8"/>
      <c r="O47"/>
      <c r="P47" s="7"/>
      <c r="Q47"/>
      <c r="R47" s="8"/>
      <c r="S47" s="56"/>
    </row>
    <row r="48" spans="1:19" s="5" customFormat="1" ht="9.6" customHeight="1">
      <c r="A48"/>
      <c r="B48"/>
      <c r="C48"/>
      <c r="D48"/>
      <c r="E48"/>
      <c r="F48"/>
      <c r="G48"/>
      <c r="H48"/>
      <c r="I48"/>
      <c r="J48" s="7"/>
      <c r="K48"/>
      <c r="L48" s="7"/>
      <c r="M48"/>
      <c r="N48" s="8"/>
      <c r="O48"/>
      <c r="P48" s="7"/>
      <c r="Q48"/>
      <c r="R48" s="8"/>
      <c r="S48" s="56"/>
    </row>
    <row r="49" spans="1:19" s="5" customFormat="1" ht="9.6" customHeight="1">
      <c r="A49"/>
      <c r="B49"/>
      <c r="C49"/>
      <c r="D49"/>
      <c r="E49"/>
      <c r="F49"/>
      <c r="G49"/>
      <c r="H49"/>
      <c r="I49"/>
      <c r="J49" s="7"/>
      <c r="K49"/>
      <c r="L49" s="7"/>
      <c r="M49"/>
      <c r="N49" s="8"/>
      <c r="O49"/>
      <c r="P49" s="7"/>
      <c r="Q49"/>
      <c r="R49" s="8"/>
      <c r="S49" s="56"/>
    </row>
    <row r="50" spans="1:19" s="5" customFormat="1" ht="9.6" customHeight="1">
      <c r="A50"/>
      <c r="B50"/>
      <c r="C50"/>
      <c r="D50"/>
      <c r="E50"/>
      <c r="F50"/>
      <c r="G50"/>
      <c r="H50"/>
      <c r="I50"/>
      <c r="J50" s="7"/>
      <c r="K50"/>
      <c r="L50" s="7"/>
      <c r="M50"/>
      <c r="N50" s="8"/>
      <c r="O50"/>
      <c r="P50" s="7"/>
      <c r="Q50"/>
      <c r="R50" s="8"/>
      <c r="S50" s="56"/>
    </row>
    <row r="51" spans="1:19" s="5" customFormat="1" ht="9.6" customHeight="1">
      <c r="A51"/>
      <c r="B51"/>
      <c r="C51"/>
      <c r="D51"/>
      <c r="E51"/>
      <c r="F51"/>
      <c r="G51"/>
      <c r="H51"/>
      <c r="I51"/>
      <c r="J51" s="7"/>
      <c r="K51"/>
      <c r="L51" s="7"/>
      <c r="M51"/>
      <c r="N51" s="8"/>
      <c r="O51"/>
      <c r="P51" s="7"/>
      <c r="Q51"/>
      <c r="R51" s="8"/>
      <c r="S51" s="56"/>
    </row>
    <row r="52" spans="1:19" s="5" customFormat="1" ht="9.6" customHeight="1">
      <c r="A52"/>
      <c r="B52"/>
      <c r="C52"/>
      <c r="D52"/>
      <c r="E52"/>
      <c r="F52"/>
      <c r="G52"/>
      <c r="H52"/>
      <c r="I52"/>
      <c r="J52" s="7"/>
      <c r="K52"/>
      <c r="L52" s="7"/>
      <c r="M52"/>
      <c r="N52" s="8"/>
      <c r="O52"/>
      <c r="P52" s="7"/>
      <c r="Q52"/>
      <c r="R52" s="8"/>
      <c r="S52" s="56"/>
    </row>
    <row r="53" spans="1:19" s="5" customFormat="1" ht="9.6" customHeight="1">
      <c r="A53"/>
      <c r="B53"/>
      <c r="C53"/>
      <c r="D53"/>
      <c r="E53"/>
      <c r="F53"/>
      <c r="G53"/>
      <c r="H53"/>
      <c r="I53"/>
      <c r="J53" s="7"/>
      <c r="K53"/>
      <c r="L53" s="7"/>
      <c r="M53"/>
      <c r="N53" s="8"/>
      <c r="O53"/>
      <c r="P53" s="7"/>
      <c r="Q53"/>
      <c r="R53" s="8"/>
      <c r="S53" s="56"/>
    </row>
    <row r="54" spans="1:19" s="5" customFormat="1" ht="9.6" customHeight="1">
      <c r="A54"/>
      <c r="B54"/>
      <c r="C54"/>
      <c r="D54"/>
      <c r="E54"/>
      <c r="F54"/>
      <c r="G54"/>
      <c r="H54"/>
      <c r="I54"/>
      <c r="J54" s="7"/>
      <c r="K54"/>
      <c r="L54" s="7"/>
      <c r="M54"/>
      <c r="N54" s="8"/>
      <c r="O54"/>
      <c r="P54" s="7"/>
      <c r="Q54"/>
      <c r="R54" s="8"/>
      <c r="S54" s="56"/>
    </row>
    <row r="55" spans="1:19" s="5" customFormat="1" ht="9.6" customHeight="1">
      <c r="A55"/>
      <c r="B55"/>
      <c r="C55"/>
      <c r="D55"/>
      <c r="E55"/>
      <c r="F55"/>
      <c r="G55"/>
      <c r="H55"/>
      <c r="I55"/>
      <c r="J55" s="7"/>
      <c r="K55"/>
      <c r="L55" s="7"/>
      <c r="M55"/>
      <c r="N55" s="8"/>
      <c r="O55"/>
      <c r="P55" s="7"/>
      <c r="Q55"/>
      <c r="R55" s="8"/>
      <c r="S55" s="56"/>
    </row>
    <row r="56" spans="1:19" s="5" customFormat="1" ht="9.6" customHeight="1">
      <c r="A56"/>
      <c r="B56"/>
      <c r="C56"/>
      <c r="D56"/>
      <c r="E56"/>
      <c r="F56"/>
      <c r="G56"/>
      <c r="H56"/>
      <c r="I56"/>
      <c r="J56" s="7"/>
      <c r="K56"/>
      <c r="L56" s="7"/>
      <c r="M56"/>
      <c r="N56" s="8"/>
      <c r="O56"/>
      <c r="P56" s="7"/>
      <c r="Q56"/>
      <c r="R56" s="8"/>
      <c r="S56" s="56"/>
    </row>
    <row r="57" spans="1:19" s="5" customFormat="1" ht="9.6" customHeight="1">
      <c r="A57"/>
      <c r="B57"/>
      <c r="C57"/>
      <c r="D57"/>
      <c r="E57"/>
      <c r="F57"/>
      <c r="G57"/>
      <c r="H57"/>
      <c r="I57"/>
      <c r="J57" s="7"/>
      <c r="K57"/>
      <c r="L57" s="7"/>
      <c r="M57"/>
      <c r="N57" s="8"/>
      <c r="O57"/>
      <c r="P57" s="7"/>
      <c r="Q57"/>
      <c r="R57" s="8"/>
      <c r="S57" s="56"/>
    </row>
    <row r="58" spans="1:19" s="5" customFormat="1" ht="9.6" customHeight="1">
      <c r="A58"/>
      <c r="B58"/>
      <c r="C58"/>
      <c r="D58"/>
      <c r="E58"/>
      <c r="F58"/>
      <c r="G58"/>
      <c r="H58"/>
      <c r="I58"/>
      <c r="J58" s="7"/>
      <c r="K58"/>
      <c r="L58" s="7"/>
      <c r="M58"/>
      <c r="N58" s="8"/>
      <c r="O58"/>
      <c r="P58" s="7"/>
      <c r="Q58"/>
      <c r="R58" s="8"/>
      <c r="S58" s="56"/>
    </row>
    <row r="59" spans="1:19" s="5" customFormat="1" ht="9.6" customHeight="1">
      <c r="A59"/>
      <c r="B59"/>
      <c r="C59"/>
      <c r="D59"/>
      <c r="E59"/>
      <c r="F59"/>
      <c r="G59"/>
      <c r="H59"/>
      <c r="I59"/>
      <c r="J59" s="7"/>
      <c r="K59"/>
      <c r="L59" s="7"/>
      <c r="M59"/>
      <c r="N59" s="8"/>
      <c r="O59"/>
      <c r="P59" s="7"/>
      <c r="Q59"/>
      <c r="R59" s="8"/>
      <c r="S59" s="367"/>
    </row>
    <row r="60" spans="1:19" s="5" customFormat="1" ht="9.6" customHeight="1">
      <c r="A60"/>
      <c r="B60"/>
      <c r="C60"/>
      <c r="D60"/>
      <c r="E60"/>
      <c r="F60"/>
      <c r="G60"/>
      <c r="H60"/>
      <c r="I60"/>
      <c r="J60" s="7"/>
      <c r="K60"/>
      <c r="L60" s="7"/>
      <c r="M60"/>
      <c r="N60" s="8"/>
      <c r="O60"/>
      <c r="P60" s="7"/>
      <c r="Q60"/>
      <c r="R60" s="8"/>
      <c r="S60" s="56"/>
    </row>
    <row r="61" spans="1:19" s="5" customFormat="1" ht="9.6" customHeight="1">
      <c r="A61"/>
      <c r="B61"/>
      <c r="C61"/>
      <c r="D61"/>
      <c r="E61"/>
      <c r="F61"/>
      <c r="G61"/>
      <c r="H61"/>
      <c r="I61"/>
      <c r="J61" s="7"/>
      <c r="K61"/>
      <c r="L61" s="7"/>
      <c r="M61"/>
      <c r="N61" s="8"/>
      <c r="O61"/>
      <c r="P61" s="7"/>
      <c r="Q61"/>
      <c r="R61" s="8"/>
      <c r="S61" s="56"/>
    </row>
    <row r="62" spans="1:19" s="5" customFormat="1" ht="9.6" customHeight="1">
      <c r="A62"/>
      <c r="B62"/>
      <c r="C62"/>
      <c r="D62"/>
      <c r="E62"/>
      <c r="F62"/>
      <c r="G62"/>
      <c r="H62"/>
      <c r="I62"/>
      <c r="J62" s="7"/>
      <c r="K62"/>
      <c r="L62" s="7"/>
      <c r="M62"/>
      <c r="N62" s="8"/>
      <c r="O62"/>
      <c r="P62" s="7"/>
      <c r="Q62"/>
      <c r="R62" s="8"/>
      <c r="S62" s="56"/>
    </row>
    <row r="63" spans="1:19" s="5" customFormat="1" ht="9.6" customHeight="1">
      <c r="A63"/>
      <c r="B63"/>
      <c r="C63"/>
      <c r="D63"/>
      <c r="E63"/>
      <c r="F63"/>
      <c r="G63"/>
      <c r="H63"/>
      <c r="I63"/>
      <c r="J63" s="7"/>
      <c r="K63"/>
      <c r="L63" s="7"/>
      <c r="M63"/>
      <c r="N63" s="8"/>
      <c r="O63"/>
      <c r="P63" s="7"/>
      <c r="Q63"/>
      <c r="R63" s="8"/>
      <c r="S63" s="56"/>
    </row>
    <row r="64" spans="1:19" s="5" customFormat="1" ht="9.6" customHeight="1">
      <c r="A64"/>
      <c r="B64"/>
      <c r="C64"/>
      <c r="D64"/>
      <c r="E64"/>
      <c r="F64"/>
      <c r="G64"/>
      <c r="H64"/>
      <c r="I64"/>
      <c r="J64" s="7"/>
      <c r="K64"/>
      <c r="L64" s="7"/>
      <c r="M64"/>
      <c r="N64" s="8"/>
      <c r="O64"/>
      <c r="P64" s="7"/>
      <c r="Q64"/>
      <c r="R64" s="8"/>
      <c r="S64" s="56"/>
    </row>
    <row r="65" spans="1:19" s="5" customFormat="1" ht="9.6" customHeight="1">
      <c r="A65"/>
      <c r="B65"/>
      <c r="C65"/>
      <c r="D65"/>
      <c r="E65"/>
      <c r="F65"/>
      <c r="G65"/>
      <c r="H65"/>
      <c r="I65"/>
      <c r="J65" s="7"/>
      <c r="K65"/>
      <c r="L65" s="7"/>
      <c r="M65"/>
      <c r="N65" s="8"/>
      <c r="O65"/>
      <c r="P65" s="7"/>
      <c r="Q65"/>
      <c r="R65" s="8"/>
      <c r="S65" s="56"/>
    </row>
    <row r="66" spans="1:19" s="5" customFormat="1" ht="9.6" customHeight="1">
      <c r="A66"/>
      <c r="B66"/>
      <c r="C66"/>
      <c r="D66"/>
      <c r="E66"/>
      <c r="F66"/>
      <c r="G66"/>
      <c r="H66"/>
      <c r="I66"/>
      <c r="J66" s="7"/>
      <c r="K66"/>
      <c r="L66" s="7"/>
      <c r="M66"/>
      <c r="N66" s="8"/>
      <c r="O66"/>
      <c r="P66" s="7"/>
      <c r="Q66"/>
      <c r="R66" s="8"/>
      <c r="S66" s="56"/>
    </row>
    <row r="67" spans="1:19" s="5" customFormat="1" ht="9.6" customHeight="1">
      <c r="A67"/>
      <c r="B67"/>
      <c r="C67"/>
      <c r="D67"/>
      <c r="E67"/>
      <c r="F67"/>
      <c r="G67"/>
      <c r="H67"/>
      <c r="I67"/>
      <c r="J67" s="7"/>
      <c r="K67"/>
      <c r="L67" s="7"/>
      <c r="M67"/>
      <c r="N67" s="8"/>
      <c r="O67"/>
      <c r="P67" s="7"/>
      <c r="Q67"/>
      <c r="R67" s="8"/>
      <c r="S67" s="56"/>
    </row>
    <row r="68" spans="1:19" s="5" customFormat="1" ht="9.6" customHeight="1">
      <c r="A68"/>
      <c r="B68"/>
      <c r="C68"/>
      <c r="D68"/>
      <c r="E68"/>
      <c r="F68"/>
      <c r="G68"/>
      <c r="H68"/>
      <c r="I68"/>
      <c r="J68" s="7"/>
      <c r="K68"/>
      <c r="L68" s="7"/>
      <c r="M68"/>
      <c r="N68" s="8"/>
      <c r="O68"/>
      <c r="P68" s="7"/>
      <c r="Q68"/>
      <c r="R68" s="8"/>
      <c r="S68" s="56"/>
    </row>
    <row r="69" spans="1:19" s="5" customFormat="1" ht="9.6" customHeight="1">
      <c r="A69"/>
      <c r="B69"/>
      <c r="C69"/>
      <c r="D69"/>
      <c r="E69"/>
      <c r="F69"/>
      <c r="G69"/>
      <c r="H69"/>
      <c r="I69"/>
      <c r="J69" s="7"/>
      <c r="K69"/>
      <c r="L69" s="7"/>
      <c r="M69"/>
      <c r="N69" s="8"/>
      <c r="O69"/>
      <c r="P69" s="7"/>
      <c r="Q69"/>
      <c r="R69" s="8"/>
      <c r="S69" s="56"/>
    </row>
    <row r="70" spans="1:19" s="5" customFormat="1" ht="6.75" customHeight="1">
      <c r="A70"/>
      <c r="B70"/>
      <c r="C70"/>
      <c r="D70"/>
      <c r="E70"/>
      <c r="F70"/>
      <c r="G70"/>
      <c r="H70"/>
      <c r="I70"/>
      <c r="J70" s="7"/>
      <c r="K70"/>
      <c r="L70" s="7"/>
      <c r="M70"/>
      <c r="N70" s="8"/>
      <c r="O70"/>
      <c r="P70" s="7"/>
      <c r="Q70"/>
      <c r="R70" s="8"/>
      <c r="S70" s="56"/>
    </row>
    <row r="71" spans="1:19" s="6" customFormat="1" ht="10.5" customHeight="1">
      <c r="A71"/>
      <c r="B71"/>
      <c r="C71"/>
      <c r="D71"/>
      <c r="E71"/>
      <c r="F71"/>
      <c r="G71"/>
      <c r="H71"/>
      <c r="I71"/>
      <c r="J71" s="7"/>
      <c r="K71"/>
      <c r="L71" s="7"/>
      <c r="M71"/>
      <c r="N71" s="8"/>
      <c r="O71"/>
      <c r="P71" s="7"/>
      <c r="Q71"/>
      <c r="R71" s="8"/>
    </row>
    <row r="72" spans="1:19" s="6" customFormat="1" ht="9" customHeight="1">
      <c r="A72"/>
      <c r="B72"/>
      <c r="C72"/>
      <c r="D72"/>
      <c r="E72"/>
      <c r="F72"/>
      <c r="G72"/>
      <c r="H72"/>
      <c r="I72"/>
      <c r="J72" s="7"/>
      <c r="K72"/>
      <c r="L72" s="7"/>
      <c r="M72"/>
      <c r="N72" s="8"/>
      <c r="O72"/>
      <c r="P72" s="7"/>
      <c r="Q72"/>
      <c r="R72" s="8"/>
    </row>
    <row r="73" spans="1:19" s="6" customFormat="1" ht="9" customHeight="1">
      <c r="A73"/>
      <c r="B73"/>
      <c r="C73"/>
      <c r="D73"/>
      <c r="E73"/>
      <c r="F73"/>
      <c r="G73"/>
      <c r="H73"/>
      <c r="I73"/>
      <c r="J73" s="7"/>
      <c r="K73"/>
      <c r="L73" s="7"/>
      <c r="M73"/>
      <c r="N73" s="8"/>
      <c r="O73"/>
      <c r="P73" s="7"/>
      <c r="Q73"/>
      <c r="R73" s="8"/>
    </row>
    <row r="74" spans="1:19" s="6" customFormat="1" ht="9" customHeight="1">
      <c r="A74"/>
      <c r="B74"/>
      <c r="C74"/>
      <c r="D74"/>
      <c r="E74"/>
      <c r="F74"/>
      <c r="G74"/>
      <c r="H74"/>
      <c r="I74"/>
      <c r="J74" s="7"/>
      <c r="K74"/>
      <c r="L74" s="7"/>
      <c r="M74"/>
      <c r="N74" s="8"/>
      <c r="O74"/>
      <c r="P74" s="7"/>
      <c r="Q74"/>
      <c r="R74" s="8"/>
    </row>
    <row r="75" spans="1:19" s="6" customFormat="1" ht="9" customHeight="1">
      <c r="A75"/>
      <c r="B75"/>
      <c r="C75"/>
      <c r="D75"/>
      <c r="E75"/>
      <c r="F75"/>
      <c r="G75"/>
      <c r="H75"/>
      <c r="I75"/>
      <c r="J75" s="7"/>
      <c r="K75"/>
      <c r="L75" s="7"/>
      <c r="M75"/>
      <c r="N75" s="8"/>
      <c r="O75"/>
      <c r="P75" s="7"/>
      <c r="Q75"/>
      <c r="R75" s="8"/>
    </row>
    <row r="76" spans="1:19" s="6" customFormat="1" ht="9" customHeight="1">
      <c r="A76"/>
      <c r="B76"/>
      <c r="C76"/>
      <c r="D76"/>
      <c r="E76"/>
      <c r="F76"/>
      <c r="G76"/>
      <c r="H76"/>
      <c r="I76"/>
      <c r="J76" s="7"/>
      <c r="K76"/>
      <c r="L76" s="7"/>
      <c r="M76"/>
      <c r="N76" s="8"/>
      <c r="O76"/>
      <c r="P76" s="7"/>
      <c r="Q76"/>
      <c r="R76" s="8"/>
    </row>
    <row r="77" spans="1:19" s="6" customFormat="1" ht="9" customHeight="1">
      <c r="A77"/>
      <c r="B77"/>
      <c r="C77"/>
      <c r="D77"/>
      <c r="E77"/>
      <c r="F77"/>
      <c r="G77"/>
      <c r="H77"/>
      <c r="I77"/>
      <c r="J77" s="7"/>
      <c r="K77"/>
      <c r="L77" s="7"/>
      <c r="M77"/>
      <c r="N77" s="8"/>
      <c r="O77"/>
      <c r="P77" s="7"/>
      <c r="Q77"/>
      <c r="R77" s="8"/>
    </row>
    <row r="78" spans="1:19" s="6" customFormat="1" ht="9" customHeight="1">
      <c r="A78"/>
      <c r="B78"/>
      <c r="C78"/>
      <c r="D78"/>
      <c r="E78"/>
      <c r="F78"/>
      <c r="G78"/>
      <c r="H78"/>
      <c r="I78"/>
      <c r="J78" s="7"/>
      <c r="K78"/>
      <c r="L78" s="7"/>
      <c r="M78"/>
      <c r="N78" s="8"/>
      <c r="O78"/>
      <c r="P78" s="7"/>
      <c r="Q78"/>
      <c r="R78" s="8"/>
    </row>
    <row r="79" spans="1:19" s="6" customFormat="1" ht="9" customHeight="1">
      <c r="A79"/>
      <c r="B79"/>
      <c r="C79"/>
      <c r="D79"/>
      <c r="E79"/>
      <c r="F79"/>
      <c r="G79"/>
      <c r="H79"/>
      <c r="I79"/>
      <c r="J79" s="7"/>
      <c r="K79"/>
      <c r="L79" s="7"/>
      <c r="M79"/>
      <c r="N79" s="8"/>
      <c r="O79"/>
      <c r="P79" s="7"/>
      <c r="Q79"/>
      <c r="R79" s="8"/>
    </row>
  </sheetData>
  <mergeCells count="1">
    <mergeCell ref="A4:C4"/>
  </mergeCells>
  <dataValidations count="1">
    <dataValidation type="list" allowBlank="1" showInputMessage="1" sqref="I8 K10 I12 M14 I16 K18 I20" xr:uid="{00000000-0002-0000-52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270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53">
    <tabColor indexed="19"/>
    <pageSetUpPr fitToPage="1"/>
  </sheetPr>
  <dimension ref="A1:U47"/>
  <sheetViews>
    <sheetView showGridLines="0" showZeros="0" workbookViewId="0">
      <selection activeCell="D27" sqref="D27"/>
    </sheetView>
  </sheetViews>
  <sheetFormatPr defaultColWidth="9" defaultRowHeight="13.2"/>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5.109375" customWidth="1"/>
    <col min="18" max="18" width="1.6640625" style="8" customWidth="1"/>
    <col min="19" max="19" width="9.109375" hidden="1" customWidth="1"/>
    <col min="20" max="20" width="8.6640625" customWidth="1"/>
    <col min="21" max="21" width="9.109375" hidden="1" customWidth="1"/>
  </cols>
  <sheetData>
    <row r="1" spans="1:21" s="1" customFormat="1" ht="21.75" customHeight="1">
      <c r="A1" s="9" t="str">
        <f>Altalanos!$A$6</f>
        <v>Bács-Kiskun megyei Tenisz Diákolimpia</v>
      </c>
      <c r="B1" s="9"/>
      <c r="C1" s="265"/>
      <c r="D1" s="265"/>
      <c r="E1" s="265"/>
      <c r="F1" s="265"/>
      <c r="G1" s="265"/>
      <c r="H1" s="265"/>
      <c r="I1" s="12"/>
      <c r="J1" s="267"/>
      <c r="K1" s="269" t="s">
        <v>383</v>
      </c>
      <c r="L1" s="269"/>
      <c r="M1" s="207"/>
      <c r="N1" s="267"/>
      <c r="O1" s="267" t="s">
        <v>98</v>
      </c>
      <c r="P1" s="267"/>
      <c r="Q1" s="265"/>
      <c r="R1" s="267"/>
    </row>
    <row r="2" spans="1:21">
      <c r="A2" s="17" t="s">
        <v>99</v>
      </c>
      <c r="B2" s="17"/>
      <c r="C2" s="17"/>
      <c r="D2" s="19"/>
      <c r="E2" s="187">
        <f>Altalanos!$E$8</f>
        <v>0</v>
      </c>
      <c r="F2" s="17"/>
      <c r="G2" s="20"/>
      <c r="H2" s="272"/>
      <c r="I2" s="272"/>
      <c r="J2" s="273"/>
      <c r="K2" s="209" t="s">
        <v>384</v>
      </c>
      <c r="L2" s="269"/>
      <c r="M2" s="269"/>
      <c r="N2" s="273"/>
      <c r="O2" s="272"/>
      <c r="P2" s="273"/>
      <c r="Q2" s="272"/>
      <c r="R2" s="273"/>
    </row>
    <row r="3" spans="1:21" s="2" customFormat="1" ht="11.25" customHeight="1">
      <c r="A3" s="23" t="s">
        <v>101</v>
      </c>
      <c r="B3" s="23"/>
      <c r="C3" s="23"/>
      <c r="D3" s="23"/>
      <c r="E3" s="23"/>
      <c r="F3" s="23"/>
      <c r="G3" s="23" t="s">
        <v>11</v>
      </c>
      <c r="H3" s="23"/>
      <c r="I3" s="23"/>
      <c r="J3" s="24"/>
      <c r="K3" s="23" t="s">
        <v>102</v>
      </c>
      <c r="L3" s="24"/>
      <c r="M3" s="583"/>
      <c r="N3" s="24"/>
      <c r="O3" s="23"/>
      <c r="P3" s="24"/>
      <c r="Q3" s="23"/>
      <c r="R3" s="229" t="s">
        <v>103</v>
      </c>
    </row>
    <row r="4" spans="1:21" s="3" customFormat="1" ht="11.25" customHeight="1">
      <c r="A4" s="710" t="str">
        <f>Altalanos!$A$10</f>
        <v>2026.05.12</v>
      </c>
      <c r="B4" s="710"/>
      <c r="C4" s="710"/>
      <c r="D4" s="27"/>
      <c r="E4" s="29"/>
      <c r="F4" s="29"/>
      <c r="G4" s="29" t="str">
        <f>Altalanos!$C$10</f>
        <v>Baja</v>
      </c>
      <c r="H4" s="277"/>
      <c r="I4" s="29"/>
      <c r="J4" s="33"/>
      <c r="K4" s="32" t="str">
        <f>Altalanos!$D$10</f>
        <v/>
      </c>
      <c r="L4" s="33"/>
      <c r="M4" s="34"/>
      <c r="N4" s="33"/>
      <c r="O4" s="29"/>
      <c r="P4" s="33"/>
      <c r="Q4" s="29"/>
      <c r="R4" s="35">
        <f>Altalanos!$E$10</f>
        <v>0</v>
      </c>
    </row>
    <row r="5" spans="1:21" s="2" customFormat="1" ht="9.6">
      <c r="A5" s="158"/>
      <c r="B5" s="196" t="s">
        <v>164</v>
      </c>
      <c r="C5" s="278" t="s">
        <v>112</v>
      </c>
      <c r="D5" s="196" t="s">
        <v>165</v>
      </c>
      <c r="E5" s="196" t="s">
        <v>166</v>
      </c>
      <c r="F5" s="279" t="s">
        <v>167</v>
      </c>
      <c r="G5" s="279" t="s">
        <v>114</v>
      </c>
      <c r="H5" s="279"/>
      <c r="I5" s="279" t="s">
        <v>115</v>
      </c>
      <c r="J5" s="279"/>
      <c r="K5" s="196" t="s">
        <v>169</v>
      </c>
      <c r="L5" s="280"/>
      <c r="M5" s="196" t="s">
        <v>378</v>
      </c>
      <c r="N5" s="280"/>
      <c r="O5" s="196"/>
      <c r="P5" s="280"/>
      <c r="Q5" s="196"/>
      <c r="R5" s="281"/>
    </row>
    <row r="6" spans="1:21" s="4" customFormat="1" ht="12.75" customHeight="1">
      <c r="A6" s="282"/>
      <c r="B6" s="584"/>
      <c r="C6" s="42"/>
      <c r="D6" s="42"/>
      <c r="E6" s="584"/>
      <c r="F6" s="585"/>
      <c r="G6" s="585"/>
      <c r="H6" s="586"/>
      <c r="I6" s="585"/>
      <c r="J6" s="587"/>
      <c r="K6" s="584"/>
      <c r="L6" s="587"/>
      <c r="M6" s="584"/>
      <c r="N6" s="587"/>
      <c r="O6" s="584"/>
      <c r="P6" s="587"/>
      <c r="Q6" s="584"/>
      <c r="R6" s="588"/>
    </row>
    <row r="7" spans="1:21" s="5" customFormat="1" ht="10.5" customHeight="1">
      <c r="A7" s="292">
        <v>1</v>
      </c>
      <c r="B7" s="47" t="str">
        <f>IF($E7="","",VLOOKUP($E7,'1Q ELO (5)'!$A$7:$M$32,12))</f>
        <v/>
      </c>
      <c r="C7" s="47" t="str">
        <f>IF($E7="","",VLOOKUP($E7,'1Q ELO (5)'!$A$7:$M$32,13))</f>
        <v/>
      </c>
      <c r="D7" s="293" t="str">
        <f>IF($E7="","",VLOOKUP($E7,'1Q ELO (5)'!$A$7:$M$32,5))</f>
        <v/>
      </c>
      <c r="E7" s="48"/>
      <c r="F7" s="93" t="str">
        <f>UPPER(IF($E7="","",VLOOKUP($E7,'1Q ELO (5)'!$A$7:$M$32,2)))</f>
        <v/>
      </c>
      <c r="G7" s="93" t="str">
        <f>IF($E7="","",VLOOKUP($E7,'1Q ELO (5)'!$A$7:$M$32,3))</f>
        <v/>
      </c>
      <c r="H7" s="93"/>
      <c r="I7" s="93" t="str">
        <f>IF($E7="","",VLOOKUP($E7,'1Q ELO (5)'!$A$7:$M$32,4))</f>
        <v/>
      </c>
      <c r="J7" s="351"/>
      <c r="K7" s="300"/>
      <c r="L7" s="300"/>
      <c r="M7" s="300"/>
      <c r="N7" s="300"/>
      <c r="O7" s="352"/>
      <c r="P7" s="62"/>
      <c r="Q7" s="118"/>
      <c r="R7" s="119"/>
      <c r="S7" s="56"/>
      <c r="U7" s="57" t="e">
        <f>#REF!</f>
        <v>#REF!</v>
      </c>
    </row>
    <row r="8" spans="1:21" s="5" customFormat="1" ht="9.6" customHeight="1">
      <c r="A8" s="302"/>
      <c r="B8" s="589"/>
      <c r="C8" s="64"/>
      <c r="D8" s="65"/>
      <c r="E8" s="64"/>
      <c r="F8" s="353"/>
      <c r="G8" s="353"/>
      <c r="H8" s="354"/>
      <c r="I8" s="375" t="s">
        <v>173</v>
      </c>
      <c r="J8" s="301"/>
      <c r="K8" s="295" t="str">
        <f>UPPER(IF(OR(J8="a",J8="as"),F7,IF(OR(J8="b",J8="bs"),F9,)))</f>
        <v/>
      </c>
      <c r="L8" s="295"/>
      <c r="M8" s="300"/>
      <c r="N8" s="300"/>
      <c r="O8" s="352"/>
      <c r="P8" s="62"/>
      <c r="Q8" s="118"/>
      <c r="R8" s="119"/>
      <c r="S8" s="56"/>
      <c r="U8" s="63" t="e">
        <f>#REF!</f>
        <v>#REF!</v>
      </c>
    </row>
    <row r="9" spans="1:21" s="5" customFormat="1" ht="9.6" customHeight="1">
      <c r="A9" s="302">
        <v>2</v>
      </c>
      <c r="B9" s="47" t="str">
        <f>IF($E9="","",VLOOKUP($E9,'1Q ELO (5)'!$A$7:$M$32,12))</f>
        <v/>
      </c>
      <c r="C9" s="47" t="str">
        <f>IF($E9="","",VLOOKUP($E9,'1Q ELO (5)'!$A$7:$M$32,13))</f>
        <v/>
      </c>
      <c r="D9" s="293" t="str">
        <f>IF($E9="","",VLOOKUP($E9,'1Q ELO (5)'!$A$7:$M$32,5))</f>
        <v/>
      </c>
      <c r="E9" s="48"/>
      <c r="F9" s="77" t="str">
        <f>UPPER(IF($E9="","",VLOOKUP($E9,'1Q ELO (5)'!$A$7:$M$32,2)))</f>
        <v/>
      </c>
      <c r="G9" s="77" t="str">
        <f>IF($E9="","",VLOOKUP($E9,'1Q ELO (5)'!$A$7:$M$32,3))</f>
        <v/>
      </c>
      <c r="H9" s="77"/>
      <c r="I9" s="77" t="str">
        <f>IF($E9="","",VLOOKUP($E9,'1Q ELO (5)'!$A$7:$M$32,4))</f>
        <v/>
      </c>
      <c r="J9" s="355"/>
      <c r="K9" s="300"/>
      <c r="L9" s="356"/>
      <c r="M9" s="300"/>
      <c r="N9" s="300"/>
      <c r="O9" s="352"/>
      <c r="P9" s="62"/>
      <c r="Q9" s="118"/>
      <c r="R9" s="119"/>
      <c r="S9" s="56"/>
      <c r="U9" s="63" t="e">
        <f>#REF!</f>
        <v>#REF!</v>
      </c>
    </row>
    <row r="10" spans="1:21" s="5" customFormat="1" ht="9.6" customHeight="1">
      <c r="A10" s="302"/>
      <c r="B10" s="589" t="str">
        <f>IF($E10="","",VLOOKUP($E10,'1Q ELO (5)'!$A$7:$M$32,12))</f>
        <v/>
      </c>
      <c r="C10" s="64"/>
      <c r="D10" s="65"/>
      <c r="E10" s="84"/>
      <c r="F10" s="353"/>
      <c r="G10" s="353"/>
      <c r="H10" s="354"/>
      <c r="I10" s="353"/>
      <c r="J10" s="357"/>
      <c r="K10" s="590" t="s">
        <v>173</v>
      </c>
      <c r="L10" s="73"/>
      <c r="M10" s="295" t="str">
        <f>UPPER(IF(OR(L10="a",L10="as"),K8,IF(OR(L10="b",L10="bs"),K12,)))</f>
        <v/>
      </c>
      <c r="N10" s="296"/>
      <c r="O10" s="297"/>
      <c r="P10" s="297"/>
      <c r="Q10" s="118"/>
      <c r="R10" s="119"/>
      <c r="S10" s="56"/>
      <c r="U10" s="63" t="e">
        <f>#REF!</f>
        <v>#REF!</v>
      </c>
    </row>
    <row r="11" spans="1:21" s="5" customFormat="1" ht="9.6" customHeight="1">
      <c r="A11" s="302">
        <v>3</v>
      </c>
      <c r="B11" s="47" t="str">
        <f>IF($E11="","",VLOOKUP($E11,'1Q ELO (5)'!$A$7:$M$32,12))</f>
        <v/>
      </c>
      <c r="C11" s="47" t="str">
        <f>IF($E11="","",VLOOKUP($E11,'1Q ELO (5)'!$A$7:$M$32,13))</f>
        <v/>
      </c>
      <c r="D11" s="293" t="str">
        <f>IF($E11="","",VLOOKUP($E11,'1Q ELO (5)'!$A$7:$M$32,5))</f>
        <v/>
      </c>
      <c r="E11" s="48"/>
      <c r="F11" s="77" t="str">
        <f>UPPER(IF($E11="","",VLOOKUP($E11,'1Q ELO (5)'!$A$7:$M$32,2)))</f>
        <v/>
      </c>
      <c r="G11" s="77" t="str">
        <f>IF($E11="","",VLOOKUP($E11,'1Q ELO (5)'!$A$7:$M$32,3))</f>
        <v/>
      </c>
      <c r="H11" s="77"/>
      <c r="I11" s="77" t="str">
        <f>IF($E11="","",VLOOKUP($E11,'1Q ELO (5)'!$A$7:$M$32,4))</f>
        <v/>
      </c>
      <c r="J11" s="351"/>
      <c r="K11" s="300"/>
      <c r="L11" s="358"/>
      <c r="M11" s="300"/>
      <c r="N11" s="297"/>
      <c r="O11" s="297"/>
      <c r="P11" s="297"/>
      <c r="Q11" s="118"/>
      <c r="R11" s="119"/>
      <c r="S11" s="56"/>
      <c r="U11" s="63" t="e">
        <f>#REF!</f>
        <v>#REF!</v>
      </c>
    </row>
    <row r="12" spans="1:21" s="5" customFormat="1" ht="9.6" customHeight="1">
      <c r="A12" s="302"/>
      <c r="B12" s="589" t="str">
        <f>IF($E12="","",VLOOKUP($E12,'1Q ELO (5)'!$A$7:$M$32,12))</f>
        <v/>
      </c>
      <c r="C12" s="64"/>
      <c r="D12" s="65"/>
      <c r="E12" s="84"/>
      <c r="F12" s="353"/>
      <c r="G12" s="353"/>
      <c r="H12" s="354"/>
      <c r="I12" s="590" t="s">
        <v>173</v>
      </c>
      <c r="J12" s="301"/>
      <c r="K12" s="295" t="str">
        <f>UPPER(IF(OR(J12="a",J12="as"),F11,IF(OR(J12="b",J12="bs"),F13,)))</f>
        <v/>
      </c>
      <c r="L12" s="359"/>
      <c r="M12" s="300"/>
      <c r="N12" s="297"/>
      <c r="O12" s="297"/>
      <c r="P12" s="297"/>
      <c r="Q12" s="118"/>
      <c r="R12" s="119"/>
      <c r="S12" s="56"/>
      <c r="U12" s="63" t="e">
        <f>#REF!</f>
        <v>#REF!</v>
      </c>
    </row>
    <row r="13" spans="1:21" s="5" customFormat="1" ht="9.6" customHeight="1">
      <c r="A13" s="302">
        <v>4</v>
      </c>
      <c r="B13" s="47" t="str">
        <f>IF($E13="","",VLOOKUP($E13,'1Q ELO (5)'!$A$7:$M$32,12))</f>
        <v/>
      </c>
      <c r="C13" s="47" t="str">
        <f>IF($E13="","",VLOOKUP($E13,'1Q ELO (5)'!$A$7:$M$32,13))</f>
        <v/>
      </c>
      <c r="D13" s="293" t="str">
        <f>IF($E13="","",VLOOKUP($E13,'1Q ELO (5)'!$A$7:$M$32,5))</f>
        <v/>
      </c>
      <c r="E13" s="48"/>
      <c r="F13" s="77" t="str">
        <f>UPPER(IF($E13="","",VLOOKUP($E13,'1Q ELO (5)'!$A$7:$M$32,2)))</f>
        <v/>
      </c>
      <c r="G13" s="77" t="str">
        <f>IF($E13="","",VLOOKUP($E13,'1Q ELO (5)'!$A$7:$M$32,3))</f>
        <v/>
      </c>
      <c r="H13" s="77"/>
      <c r="I13" s="77" t="str">
        <f>IF($E13="","",VLOOKUP($E13,'1Q ELO (5)'!$A$7:$M$32,4))</f>
        <v/>
      </c>
      <c r="J13" s="360"/>
      <c r="K13" s="300"/>
      <c r="L13" s="300"/>
      <c r="M13" s="300"/>
      <c r="N13" s="297"/>
      <c r="O13" s="297"/>
      <c r="P13" s="297"/>
      <c r="Q13" s="118"/>
      <c r="R13" s="119"/>
      <c r="S13" s="56"/>
      <c r="U13" s="63" t="e">
        <f>#REF!</f>
        <v>#REF!</v>
      </c>
    </row>
    <row r="14" spans="1:21" s="5" customFormat="1" ht="9.6" customHeight="1">
      <c r="A14" s="302"/>
      <c r="B14" s="59" t="str">
        <f>IF($E14="","",VLOOKUP($E14,'1Q ELO (5)'!$A$7:$M$32,12))</f>
        <v/>
      </c>
      <c r="C14" s="64"/>
      <c r="D14" s="65"/>
      <c r="E14" s="84"/>
      <c r="F14" s="353"/>
      <c r="G14" s="353"/>
      <c r="H14" s="354"/>
      <c r="I14" s="353"/>
      <c r="J14" s="357"/>
      <c r="K14" s="300"/>
      <c r="L14" s="300"/>
      <c r="M14" s="87"/>
      <c r="N14" s="591"/>
      <c r="O14" s="300"/>
      <c r="P14" s="297"/>
      <c r="Q14" s="118"/>
      <c r="R14" s="119"/>
      <c r="S14" s="56"/>
      <c r="U14" s="63" t="e">
        <f>#REF!</f>
        <v>#REF!</v>
      </c>
    </row>
    <row r="15" spans="1:21" s="5" customFormat="1" ht="9.6" customHeight="1">
      <c r="A15" s="309">
        <v>5</v>
      </c>
      <c r="B15" s="47" t="str">
        <f>IF($E15="","",VLOOKUP($E15,'1Q ELO (5)'!$A$7:$M$32,12))</f>
        <v/>
      </c>
      <c r="C15" s="47" t="str">
        <f>IF($E15="","",VLOOKUP($E15,'1Q ELO (5)'!$A$7:$M$32,13))</f>
        <v/>
      </c>
      <c r="D15" s="293" t="str">
        <f>IF($E15="","",VLOOKUP($E15,'1Q ELO (5)'!$A$7:$M$32,5))</f>
        <v/>
      </c>
      <c r="E15" s="592"/>
      <c r="F15" s="93" t="str">
        <f>UPPER(IF($E15="","",VLOOKUP($E15,'1Q ELO (5)'!$A$7:$M$32,2)))</f>
        <v/>
      </c>
      <c r="G15" s="93" t="str">
        <f>IF($E15="","",VLOOKUP($E15,'1Q ELO (5)'!$A$7:$M$32,3))</f>
        <v/>
      </c>
      <c r="H15" s="93"/>
      <c r="I15" s="93" t="str">
        <f>IF($E15="","",VLOOKUP($E15,'1Q ELO (5)'!$A$7:$M$32,4))</f>
        <v/>
      </c>
      <c r="J15" s="593"/>
      <c r="K15" s="300"/>
      <c r="L15" s="300"/>
      <c r="M15" s="300"/>
      <c r="N15" s="297"/>
      <c r="O15" s="300"/>
      <c r="P15" s="297"/>
      <c r="Q15" s="118"/>
      <c r="R15" s="119"/>
      <c r="S15" s="56"/>
      <c r="U15" s="63" t="e">
        <f>#REF!</f>
        <v>#REF!</v>
      </c>
    </row>
    <row r="16" spans="1:21" s="5" customFormat="1" ht="9.6" customHeight="1">
      <c r="A16" s="302"/>
      <c r="B16" s="59" t="str">
        <f>IF($E16="","",VLOOKUP($E16,'1Q ELO (5)'!$A$7:$M$32,12))</f>
        <v/>
      </c>
      <c r="C16" s="64"/>
      <c r="D16" s="65"/>
      <c r="E16" s="84"/>
      <c r="F16" s="353"/>
      <c r="G16" s="353"/>
      <c r="H16" s="354"/>
      <c r="I16" s="590" t="s">
        <v>173</v>
      </c>
      <c r="J16" s="301"/>
      <c r="K16" s="295" t="str">
        <f>UPPER(IF(OR(J16="a",J16="as"),F15,IF(OR(J16="b",J16="bs"),F17,)))</f>
        <v/>
      </c>
      <c r="L16" s="295"/>
      <c r="M16" s="300"/>
      <c r="N16" s="297"/>
      <c r="O16" s="297"/>
      <c r="P16" s="297"/>
      <c r="Q16" s="118"/>
      <c r="R16" s="119"/>
      <c r="S16" s="56"/>
      <c r="U16" s="89" t="e">
        <f>#REF!</f>
        <v>#REF!</v>
      </c>
    </row>
    <row r="17" spans="1:19" s="5" customFormat="1" ht="9.6" customHeight="1">
      <c r="A17" s="302">
        <v>6</v>
      </c>
      <c r="B17" s="47" t="str">
        <f>IF($E17="","",VLOOKUP($E17,'1Q ELO (5)'!$A$7:$M$32,12))</f>
        <v/>
      </c>
      <c r="C17" s="47" t="str">
        <f>IF($E17="","",VLOOKUP($E17,'1Q ELO (5)'!$A$7:$M$32,13))</f>
        <v/>
      </c>
      <c r="D17" s="293" t="str">
        <f>IF($E17="","",VLOOKUP($E17,'1Q ELO (5)'!$A$7:$M$32,5))</f>
        <v/>
      </c>
      <c r="E17" s="48"/>
      <c r="F17" s="77" t="str">
        <f>UPPER(IF($E17="","",VLOOKUP($E17,'1Q ELO (5)'!$A$7:$M$32,2)))</f>
        <v/>
      </c>
      <c r="G17" s="77" t="str">
        <f>IF($E17="","",VLOOKUP($E17,'1Q ELO (5)'!$A$7:$M$32,3))</f>
        <v/>
      </c>
      <c r="H17" s="77"/>
      <c r="I17" s="77" t="str">
        <f>IF($E17="","",VLOOKUP($E17,'1Q ELO (5)'!$A$7:$M$32,4))</f>
        <v/>
      </c>
      <c r="J17" s="355"/>
      <c r="K17" s="300"/>
      <c r="L17" s="356"/>
      <c r="M17" s="300"/>
      <c r="N17" s="297"/>
      <c r="O17" s="297"/>
      <c r="P17" s="297"/>
      <c r="Q17" s="118"/>
      <c r="R17" s="119"/>
      <c r="S17" s="56"/>
    </row>
    <row r="18" spans="1:19" s="5" customFormat="1" ht="9.6" customHeight="1">
      <c r="A18" s="302"/>
      <c r="B18" s="59" t="str">
        <f>IF($E18="","",VLOOKUP($E18,'1Q ELO (5)'!$A$7:$M$32,12))</f>
        <v/>
      </c>
      <c r="C18" s="64"/>
      <c r="D18" s="65"/>
      <c r="E18" s="84"/>
      <c r="F18" s="353"/>
      <c r="G18" s="353"/>
      <c r="H18" s="354"/>
      <c r="I18" s="353"/>
      <c r="J18" s="357"/>
      <c r="K18" s="590" t="s">
        <v>173</v>
      </c>
      <c r="L18" s="73"/>
      <c r="M18" s="295" t="str">
        <f>UPPER(IF(OR(L18="a",L18="as"),K16,IF(OR(L18="b",L18="bs"),K20,)))</f>
        <v/>
      </c>
      <c r="N18" s="296"/>
      <c r="O18" s="297"/>
      <c r="P18" s="297"/>
      <c r="Q18" s="118"/>
      <c r="R18" s="119"/>
      <c r="S18" s="56"/>
    </row>
    <row r="19" spans="1:19" s="5" customFormat="1" ht="9.6" customHeight="1">
      <c r="A19" s="302">
        <v>7</v>
      </c>
      <c r="B19" s="47" t="str">
        <f>IF($E19="","",VLOOKUP($E19,'1Q ELO (5)'!$A$7:$M$32,12))</f>
        <v/>
      </c>
      <c r="C19" s="47" t="str">
        <f>IF($E19="","",VLOOKUP($E19,'1Q ELO (5)'!$A$7:$M$32,13))</f>
        <v/>
      </c>
      <c r="D19" s="293" t="str">
        <f>IF($E19="","",VLOOKUP($E19,'1Q ELO (5)'!$A$7:$M$32,5))</f>
        <v/>
      </c>
      <c r="E19" s="48"/>
      <c r="F19" s="77" t="str">
        <f>UPPER(IF($E19="","",VLOOKUP($E19,'1Q ELO (5)'!$A$7:$M$32,2)))</f>
        <v/>
      </c>
      <c r="G19" s="77" t="str">
        <f>IF($E19="","",VLOOKUP($E19,'1Q ELO (5)'!$A$7:$M$32,3))</f>
        <v/>
      </c>
      <c r="H19" s="77"/>
      <c r="I19" s="77" t="str">
        <f>IF($E19="","",VLOOKUP($E19,'1Q ELO (5)'!$A$7:$M$32,4))</f>
        <v/>
      </c>
      <c r="J19" s="351"/>
      <c r="K19" s="300"/>
      <c r="L19" s="358"/>
      <c r="M19" s="300"/>
      <c r="N19" s="297"/>
      <c r="O19" s="297"/>
      <c r="P19" s="297"/>
      <c r="Q19" s="118"/>
      <c r="R19" s="119"/>
      <c r="S19" s="56"/>
    </row>
    <row r="20" spans="1:19" s="5" customFormat="1" ht="9.6" customHeight="1">
      <c r="A20" s="302"/>
      <c r="B20" s="59" t="str">
        <f>IF($E20="","",VLOOKUP($E20,'1Q ELO (5)'!$A$7:$M$32,12))</f>
        <v/>
      </c>
      <c r="C20" s="64"/>
      <c r="D20" s="70"/>
      <c r="E20" s="64"/>
      <c r="F20" s="353"/>
      <c r="G20" s="353"/>
      <c r="H20" s="354"/>
      <c r="I20" s="590" t="s">
        <v>173</v>
      </c>
      <c r="J20" s="301"/>
      <c r="K20" s="295" t="str">
        <f>UPPER(IF(OR(J20="a",J20="as"),F19,IF(OR(J20="b",J20="bs"),F21,)))</f>
        <v/>
      </c>
      <c r="L20" s="359"/>
      <c r="M20" s="300"/>
      <c r="N20" s="297"/>
      <c r="O20" s="297"/>
      <c r="P20" s="297"/>
      <c r="Q20" s="118"/>
      <c r="R20" s="119"/>
      <c r="S20" s="56"/>
    </row>
    <row r="21" spans="1:19" s="5" customFormat="1" ht="9.6" customHeight="1">
      <c r="A21" s="298" t="s">
        <v>157</v>
      </c>
      <c r="B21" s="47" t="str">
        <f>IF($E21="","",VLOOKUP($E21,'1Q ELO (5)'!$A$7:$M$32,12))</f>
        <v/>
      </c>
      <c r="C21" s="47" t="str">
        <f>IF($E21="","",VLOOKUP($E21,'1Q ELO (5)'!$A$7:$M$32,13))</f>
        <v/>
      </c>
      <c r="D21" s="293" t="str">
        <f>IF($E21="","",VLOOKUP($E21,'1Q ELO (5)'!$A$7:$M$32,5))</f>
        <v/>
      </c>
      <c r="E21" s="48"/>
      <c r="F21" s="77" t="str">
        <f>UPPER(IF($E21="","",VLOOKUP($E21,'1Q ELO (5)'!$A$7:$M$32,2)))</f>
        <v/>
      </c>
      <c r="G21" s="77" t="str">
        <f>IF($E21="","",VLOOKUP($E21,'1Q ELO (5)'!$A$7:$M$32,3))</f>
        <v/>
      </c>
      <c r="H21" s="77"/>
      <c r="I21" s="77" t="str">
        <f>IF($E21="","",VLOOKUP($E21,'1Q ELO (5)'!$A$7:$M$32,4))</f>
        <v/>
      </c>
      <c r="J21" s="360"/>
      <c r="K21" s="300"/>
      <c r="L21" s="300"/>
      <c r="M21" s="300"/>
      <c r="N21" s="297"/>
      <c r="O21" s="297"/>
      <c r="P21" s="297"/>
      <c r="Q21" s="118"/>
      <c r="R21" s="119"/>
      <c r="S21" s="56"/>
    </row>
    <row r="22" spans="1:19" s="5" customFormat="1" ht="9.6" customHeight="1">
      <c r="A22" s="302"/>
      <c r="B22" s="59" t="str">
        <f>IF($E22="","",VLOOKUP($E22,'1Q ELO (5)'!$A$7:$M$32,12))</f>
        <v/>
      </c>
      <c r="C22" s="64"/>
      <c r="D22" s="70"/>
      <c r="E22" s="64"/>
      <c r="F22" s="362"/>
      <c r="G22" s="362"/>
      <c r="H22" s="363"/>
      <c r="I22" s="362"/>
      <c r="J22" s="357"/>
      <c r="K22" s="300"/>
      <c r="L22" s="300"/>
      <c r="M22" s="300"/>
      <c r="N22" s="297"/>
      <c r="O22" s="297"/>
      <c r="P22" s="297"/>
      <c r="Q22" s="118"/>
      <c r="R22" s="119"/>
      <c r="S22" s="56"/>
    </row>
    <row r="23" spans="1:19" s="5" customFormat="1" ht="9.6" customHeight="1">
      <c r="A23" s="292">
        <v>9</v>
      </c>
      <c r="B23" s="47" t="str">
        <f>IF($E23="","",VLOOKUP($E23,'1Q ELO (5)'!$A$7:$M$32,12))</f>
        <v/>
      </c>
      <c r="C23" s="47" t="str">
        <f>IF($E23="","",VLOOKUP($E23,'1Q ELO (5)'!$A$7:$M$32,13))</f>
        <v/>
      </c>
      <c r="D23" s="293" t="str">
        <f>IF($E23="","",VLOOKUP($E23,'1Q ELO (5)'!$A$7:$M$32,5))</f>
        <v/>
      </c>
      <c r="E23" s="48"/>
      <c r="F23" s="93" t="str">
        <f>UPPER(IF($E23="","",VLOOKUP($E23,'1Q ELO (5)'!$A$7:$M$32,2)))</f>
        <v/>
      </c>
      <c r="G23" s="93" t="str">
        <f>IF($E23="","",VLOOKUP($E23,'1Q ELO (5)'!$A$7:$M$32,3))</f>
        <v/>
      </c>
      <c r="H23" s="93"/>
      <c r="I23" s="93" t="str">
        <f>IF($E23="","",VLOOKUP($E23,'1Q ELO (5)'!$A$7:$M$32,4))</f>
        <v/>
      </c>
      <c r="J23" s="351"/>
      <c r="K23" s="300"/>
      <c r="L23" s="300"/>
      <c r="M23" s="300"/>
      <c r="N23" s="297"/>
      <c r="O23" s="297"/>
      <c r="P23" s="297"/>
      <c r="Q23" s="118"/>
      <c r="R23" s="119"/>
      <c r="S23" s="56"/>
    </row>
    <row r="24" spans="1:19" s="5" customFormat="1" ht="9.6" customHeight="1">
      <c r="A24" s="302"/>
      <c r="B24" s="589" t="str">
        <f>IF($E24="","",VLOOKUP($E24,'1Q ELO (5)'!$A$7:$M$32,12))</f>
        <v/>
      </c>
      <c r="C24" s="64"/>
      <c r="D24" s="70"/>
      <c r="E24" s="64"/>
      <c r="F24" s="353"/>
      <c r="G24" s="353"/>
      <c r="H24" s="354"/>
      <c r="I24" s="590" t="s">
        <v>173</v>
      </c>
      <c r="J24" s="301"/>
      <c r="K24" s="295" t="str">
        <f>UPPER(IF(OR(J24="a",J24="as"),F23,IF(OR(J24="b",J24="bs"),F25,)))</f>
        <v/>
      </c>
      <c r="L24" s="295"/>
      <c r="M24" s="300"/>
      <c r="N24" s="297"/>
      <c r="O24" s="297"/>
      <c r="P24" s="297"/>
      <c r="Q24" s="118"/>
      <c r="R24" s="119"/>
      <c r="S24" s="56"/>
    </row>
    <row r="25" spans="1:19" s="5" customFormat="1" ht="9.6" customHeight="1">
      <c r="A25" s="302">
        <v>10</v>
      </c>
      <c r="B25" s="47" t="str">
        <f>IF($E25="","",VLOOKUP($E25,'1Q ELO (5)'!$A$7:$M$32,12))</f>
        <v/>
      </c>
      <c r="C25" s="47" t="str">
        <f>IF($E25="","",VLOOKUP($E25,'1Q ELO (5)'!$A$7:$M$32,13))</f>
        <v/>
      </c>
      <c r="D25" s="293" t="str">
        <f>IF($E25="","",VLOOKUP($E25,'1Q ELO (5)'!$A$7:$M$32,5))</f>
        <v/>
      </c>
      <c r="E25" s="48"/>
      <c r="F25" s="77" t="str">
        <f>UPPER(IF($E25="","",VLOOKUP($E25,'1Q ELO (5)'!$A$7:$M$32,2)))</f>
        <v/>
      </c>
      <c r="G25" s="77" t="str">
        <f>IF($E25="","",VLOOKUP($E25,'1Q ELO (5)'!$A$7:$M$32,3))</f>
        <v/>
      </c>
      <c r="H25" s="77"/>
      <c r="I25" s="77" t="str">
        <f>IF($E25="","",VLOOKUP($E25,'1Q ELO (5)'!$A$7:$M$32,4))</f>
        <v/>
      </c>
      <c r="J25" s="355"/>
      <c r="K25" s="300"/>
      <c r="L25" s="356"/>
      <c r="M25" s="300"/>
      <c r="N25" s="297"/>
      <c r="O25" s="297"/>
      <c r="P25" s="297"/>
      <c r="Q25" s="118"/>
      <c r="R25" s="119"/>
      <c r="S25" s="56"/>
    </row>
    <row r="26" spans="1:19" s="5" customFormat="1" ht="9.6" customHeight="1">
      <c r="A26" s="302"/>
      <c r="B26" s="59" t="str">
        <f>IF($E26="","",VLOOKUP($E26,'1Q ELO (5)'!$A$7:$M$32,12))</f>
        <v/>
      </c>
      <c r="C26" s="64"/>
      <c r="D26" s="70"/>
      <c r="E26" s="84"/>
      <c r="F26" s="353"/>
      <c r="G26" s="353"/>
      <c r="H26" s="354"/>
      <c r="I26" s="353"/>
      <c r="J26" s="357"/>
      <c r="K26" s="590" t="s">
        <v>173</v>
      </c>
      <c r="L26" s="73"/>
      <c r="M26" s="295" t="str">
        <f>UPPER(IF(OR(L26="a",L26="as"),K24,IF(OR(L26="b",L26="bs"),K28,)))</f>
        <v/>
      </c>
      <c r="N26" s="296"/>
      <c r="O26" s="297"/>
      <c r="P26" s="297"/>
      <c r="Q26" s="118"/>
      <c r="R26" s="119"/>
      <c r="S26" s="56"/>
    </row>
    <row r="27" spans="1:19" s="5" customFormat="1" ht="9.6" customHeight="1">
      <c r="A27" s="302">
        <v>11</v>
      </c>
      <c r="B27" s="47" t="str">
        <f>IF($E27="","",VLOOKUP($E27,'1Q ELO (5)'!$A$7:$M$32,12))</f>
        <v/>
      </c>
      <c r="C27" s="47" t="str">
        <f>IF($E27="","",VLOOKUP($E27,'1Q ELO (5)'!$A$7:$M$32,13))</f>
        <v/>
      </c>
      <c r="D27" s="293" t="str">
        <f>IF($E27="","",VLOOKUP($E27,'1Q ELO (5)'!$A$7:$M$32,5))</f>
        <v/>
      </c>
      <c r="E27" s="48"/>
      <c r="F27" s="77" t="str">
        <f>UPPER(IF($E27="","",VLOOKUP($E27,'1Q ELO (5)'!$A$7:$M$32,2)))</f>
        <v/>
      </c>
      <c r="G27" s="77" t="str">
        <f>IF($E27="","",VLOOKUP($E27,'1Q ELO (5)'!$A$7:$M$32,3))</f>
        <v/>
      </c>
      <c r="H27" s="77"/>
      <c r="I27" s="77" t="str">
        <f>IF($E27="","",VLOOKUP($E27,'1Q ELO (5)'!$A$7:$M$32,4))</f>
        <v/>
      </c>
      <c r="J27" s="351"/>
      <c r="K27" s="300"/>
      <c r="L27" s="358"/>
      <c r="M27" s="300"/>
      <c r="N27" s="297"/>
      <c r="O27" s="297"/>
      <c r="P27" s="297"/>
      <c r="Q27" s="118"/>
      <c r="R27" s="119"/>
      <c r="S27" s="56"/>
    </row>
    <row r="28" spans="1:19" s="5" customFormat="1" ht="9.6" customHeight="1">
      <c r="A28" s="309"/>
      <c r="B28" s="59" t="str">
        <f>IF($E28="","",VLOOKUP($E28,'1Q ELO (5)'!$A$7:$M$32,12))</f>
        <v/>
      </c>
      <c r="C28" s="64"/>
      <c r="D28" s="70"/>
      <c r="E28" s="84"/>
      <c r="F28" s="353"/>
      <c r="G28" s="353"/>
      <c r="H28" s="354"/>
      <c r="I28" s="590" t="s">
        <v>173</v>
      </c>
      <c r="J28" s="301"/>
      <c r="K28" s="295" t="str">
        <f>UPPER(IF(OR(J28="a",J28="as"),F27,IF(OR(J28="b",J28="bs"),F29,)))</f>
        <v/>
      </c>
      <c r="L28" s="359"/>
      <c r="M28" s="300"/>
      <c r="N28" s="297"/>
      <c r="O28" s="297"/>
      <c r="P28" s="297"/>
      <c r="Q28" s="118"/>
      <c r="R28" s="119"/>
      <c r="S28" s="56"/>
    </row>
    <row r="29" spans="1:19" s="5" customFormat="1" ht="9.6" customHeight="1">
      <c r="A29" s="302">
        <v>12</v>
      </c>
      <c r="B29" s="47" t="str">
        <f>IF($E29="","",VLOOKUP($E29,'1Q ELO (5)'!$A$7:$M$32,12))</f>
        <v/>
      </c>
      <c r="C29" s="47" t="str">
        <f>IF($E29="","",VLOOKUP($E29,'1Q ELO (5)'!$A$7:$M$32,13))</f>
        <v/>
      </c>
      <c r="D29" s="293" t="str">
        <f>IF($E29="","",VLOOKUP($E29,'1Q ELO (5)'!$A$7:$M$32,5))</f>
        <v/>
      </c>
      <c r="E29" s="48"/>
      <c r="F29" s="77" t="str">
        <f>UPPER(IF($E29="","",VLOOKUP($E29,'1Q ELO (5)'!$A$7:$M$32,2)))</f>
        <v/>
      </c>
      <c r="G29" s="77" t="str">
        <f>IF($E29="","",VLOOKUP($E29,'1Q ELO (5)'!$A$7:$M$32,3))</f>
        <v/>
      </c>
      <c r="H29" s="77"/>
      <c r="I29" s="77" t="str">
        <f>IF($E29="","",VLOOKUP($E29,'1Q ELO (5)'!$A$7:$M$32,4))</f>
        <v/>
      </c>
      <c r="J29" s="360"/>
      <c r="K29" s="300"/>
      <c r="L29" s="300"/>
      <c r="M29" s="300"/>
      <c r="N29" s="297"/>
      <c r="O29" s="297"/>
      <c r="P29" s="297"/>
      <c r="Q29" s="118"/>
      <c r="R29" s="119"/>
      <c r="S29" s="56"/>
    </row>
    <row r="30" spans="1:19" s="5" customFormat="1" ht="9.6" customHeight="1">
      <c r="A30" s="302"/>
      <c r="B30" s="59" t="str">
        <f>IF($E30="","",VLOOKUP($E30,'1Q ELO (5)'!$A$7:$M$32,12))</f>
        <v/>
      </c>
      <c r="C30" s="64"/>
      <c r="D30" s="70"/>
      <c r="E30" s="84"/>
      <c r="F30" s="353"/>
      <c r="G30" s="353"/>
      <c r="H30" s="354"/>
      <c r="I30" s="353"/>
      <c r="J30" s="357"/>
      <c r="K30" s="300"/>
      <c r="L30" s="300"/>
      <c r="M30" s="87"/>
      <c r="N30" s="591"/>
      <c r="O30" s="300"/>
      <c r="P30" s="297"/>
      <c r="Q30" s="118"/>
      <c r="R30" s="119"/>
      <c r="S30" s="56"/>
    </row>
    <row r="31" spans="1:19" s="5" customFormat="1" ht="9.6" customHeight="1">
      <c r="A31" s="309">
        <v>13</v>
      </c>
      <c r="B31" s="47" t="str">
        <f>IF($E31="","",VLOOKUP($E31,'1Q ELO (5)'!$A$7:$M$32,12))</f>
        <v/>
      </c>
      <c r="C31" s="47" t="str">
        <f>IF($E31="","",VLOOKUP($E31,'1Q ELO (5)'!$A$7:$M$32,13))</f>
        <v/>
      </c>
      <c r="D31" s="293" t="str">
        <f>IF($E31="","",VLOOKUP($E31,'1Q ELO (5)'!$A$7:$M$32,5))</f>
        <v/>
      </c>
      <c r="E31" s="592"/>
      <c r="F31" s="93" t="str">
        <f>UPPER(IF($E31="","",VLOOKUP($E31,'1Q ELO (5)'!$A$7:$M$32,2)))</f>
        <v/>
      </c>
      <c r="G31" s="93" t="str">
        <f>IF($E31="","",VLOOKUP($E31,'1Q ELO (5)'!$A$7:$M$32,3))</f>
        <v/>
      </c>
      <c r="H31" s="93"/>
      <c r="I31" s="93" t="str">
        <f>IF($E31="","",VLOOKUP($E31,'1Q ELO (5)'!$A$7:$M$32,4))</f>
        <v/>
      </c>
      <c r="J31" s="361"/>
      <c r="K31" s="300"/>
      <c r="L31" s="300"/>
      <c r="M31" s="300"/>
      <c r="N31" s="297"/>
      <c r="O31" s="300"/>
      <c r="P31" s="297"/>
      <c r="Q31" s="118"/>
      <c r="R31" s="119"/>
      <c r="S31" s="56"/>
    </row>
    <row r="32" spans="1:19" s="5" customFormat="1" ht="9.6" customHeight="1">
      <c r="A32" s="302"/>
      <c r="B32" s="589" t="str">
        <f>IF($E32="","",VLOOKUP($E32,'1Q ELO (5)'!$A$7:$M$32,12))</f>
        <v/>
      </c>
      <c r="C32" s="64"/>
      <c r="D32" s="70"/>
      <c r="E32" s="84"/>
      <c r="F32" s="353"/>
      <c r="G32" s="353"/>
      <c r="H32" s="354"/>
      <c r="I32" s="590" t="s">
        <v>173</v>
      </c>
      <c r="J32" s="301"/>
      <c r="K32" s="295" t="str">
        <f>UPPER(IF(OR(J32="a",J32="as"),F31,IF(OR(J32="b",J32="bs"),F33,)))</f>
        <v/>
      </c>
      <c r="L32" s="295"/>
      <c r="M32" s="300"/>
      <c r="N32" s="297"/>
      <c r="O32" s="297"/>
      <c r="P32" s="297"/>
      <c r="Q32" s="118"/>
      <c r="R32" s="119"/>
      <c r="S32" s="56"/>
    </row>
    <row r="33" spans="1:19" s="5" customFormat="1" ht="9.6" customHeight="1">
      <c r="A33" s="302">
        <v>14</v>
      </c>
      <c r="B33" s="47" t="str">
        <f>IF($E33="","",VLOOKUP($E33,'1Q ELO (5)'!$A$7:$M$32,12))</f>
        <v/>
      </c>
      <c r="C33" s="47" t="str">
        <f>IF($E33="","",VLOOKUP($E33,'1Q ELO (5)'!$A$7:$M$32,13))</f>
        <v/>
      </c>
      <c r="D33" s="293" t="str">
        <f>IF($E33="","",VLOOKUP($E33,'1Q ELO (5)'!$A$7:$M$32,5))</f>
        <v/>
      </c>
      <c r="E33" s="48"/>
      <c r="F33" s="77" t="str">
        <f>UPPER(IF($E33="","",VLOOKUP($E33,'1Q ELO (5)'!$A$7:$M$32,2)))</f>
        <v/>
      </c>
      <c r="G33" s="77" t="str">
        <f>IF($E33="","",VLOOKUP($E33,'1Q ELO (5)'!$A$7:$M$32,3))</f>
        <v/>
      </c>
      <c r="H33" s="77"/>
      <c r="I33" s="77" t="str">
        <f>IF($E33="","",VLOOKUP($E33,'1Q ELO (5)'!$A$7:$M$32,4))</f>
        <v/>
      </c>
      <c r="J33" s="355"/>
      <c r="K33" s="300"/>
      <c r="L33" s="356"/>
      <c r="M33" s="300"/>
      <c r="N33" s="297"/>
      <c r="O33" s="297"/>
      <c r="P33" s="297"/>
      <c r="Q33" s="118"/>
      <c r="R33" s="119"/>
      <c r="S33" s="56"/>
    </row>
    <row r="34" spans="1:19" s="5" customFormat="1" ht="9.6" customHeight="1">
      <c r="A34" s="302"/>
      <c r="B34" s="589" t="str">
        <f>IF($E34="","",VLOOKUP($E34,'1Q ELO (5)'!$A$7:$M$32,12))</f>
        <v/>
      </c>
      <c r="C34" s="64"/>
      <c r="D34" s="70"/>
      <c r="E34" s="84"/>
      <c r="F34" s="353"/>
      <c r="G34" s="353"/>
      <c r="H34" s="354"/>
      <c r="I34" s="353"/>
      <c r="J34" s="357"/>
      <c r="K34" s="590" t="s">
        <v>173</v>
      </c>
      <c r="L34" s="73"/>
      <c r="M34" s="295" t="str">
        <f>UPPER(IF(OR(L34="a",L34="as"),K32,IF(OR(L34="b",L34="bs"),K36,)))</f>
        <v/>
      </c>
      <c r="N34" s="296"/>
      <c r="O34" s="297"/>
      <c r="P34" s="297"/>
      <c r="Q34" s="118"/>
      <c r="R34" s="119"/>
      <c r="S34" s="56"/>
    </row>
    <row r="35" spans="1:19" s="5" customFormat="1" ht="9.6" customHeight="1">
      <c r="A35" s="302">
        <v>15</v>
      </c>
      <c r="B35" s="47" t="str">
        <f>IF($E35="","",VLOOKUP($E35,'1Q ELO (5)'!$A$7:$M$32,12))</f>
        <v/>
      </c>
      <c r="C35" s="47" t="str">
        <f>IF($E35="","",VLOOKUP($E35,'1Q ELO (5)'!$A$7:$M$32,13))</f>
        <v/>
      </c>
      <c r="D35" s="293" t="str">
        <f>IF($E35="","",VLOOKUP($E35,'1Q ELO (5)'!$A$7:$M$32,5))</f>
        <v/>
      </c>
      <c r="E35" s="48"/>
      <c r="F35" s="77" t="str">
        <f>UPPER(IF($E35="","",VLOOKUP($E35,'1Q ELO (5)'!$A$7:$M$32,2)))</f>
        <v/>
      </c>
      <c r="G35" s="77" t="str">
        <f>IF($E35="","",VLOOKUP($E35,'1Q ELO (5)'!$A$7:$M$32,3))</f>
        <v/>
      </c>
      <c r="H35" s="77"/>
      <c r="I35" s="77" t="str">
        <f>IF($E35="","",VLOOKUP($E35,'1Q ELO (5)'!$A$7:$M$32,4))</f>
        <v/>
      </c>
      <c r="J35" s="351"/>
      <c r="K35" s="300"/>
      <c r="L35" s="358"/>
      <c r="M35" s="300"/>
      <c r="N35" s="297"/>
      <c r="O35" s="297"/>
      <c r="P35" s="297"/>
      <c r="Q35" s="118"/>
      <c r="R35" s="119"/>
      <c r="S35" s="56"/>
    </row>
    <row r="36" spans="1:19" s="5" customFormat="1" ht="9.6" customHeight="1">
      <c r="A36" s="302"/>
      <c r="B36" s="589" t="str">
        <f>IF($E36="","",VLOOKUP($E36,'1Q ELO (5)'!$A$7:$M$32,12))</f>
        <v/>
      </c>
      <c r="C36" s="64"/>
      <c r="D36" s="70"/>
      <c r="E36" s="64"/>
      <c r="F36" s="353"/>
      <c r="G36" s="353"/>
      <c r="H36" s="354"/>
      <c r="I36" s="590" t="s">
        <v>173</v>
      </c>
      <c r="J36" s="301"/>
      <c r="K36" s="295" t="str">
        <f>UPPER(IF(OR(J36="a",J36="as"),F35,IF(OR(J36="b",J36="bs"),F37,)))</f>
        <v/>
      </c>
      <c r="L36" s="359"/>
      <c r="M36" s="300"/>
      <c r="N36" s="297"/>
      <c r="O36" s="297"/>
      <c r="P36" s="297"/>
      <c r="Q36" s="118"/>
      <c r="R36" s="119"/>
      <c r="S36" s="56"/>
    </row>
    <row r="37" spans="1:19" s="5" customFormat="1" ht="9.6" customHeight="1">
      <c r="A37" s="298">
        <v>16</v>
      </c>
      <c r="B37" s="47" t="str">
        <f>IF($E37="","",VLOOKUP($E37,'1Q ELO (5)'!$A$7:$M$32,12))</f>
        <v/>
      </c>
      <c r="C37" s="47" t="str">
        <f>IF($E37="","",VLOOKUP($E37,'1Q ELO (5)'!$A$7:$M$32,13))</f>
        <v/>
      </c>
      <c r="D37" s="293" t="str">
        <f>IF($E37="","",VLOOKUP($E37,'1Q ELO (5)'!$A$7:$M$32,5))</f>
        <v/>
      </c>
      <c r="E37" s="48"/>
      <c r="F37" s="77" t="str">
        <f>UPPER(IF($E37="","",VLOOKUP($E37,'1Q ELO (5)'!$A$7:$M$32,2)))</f>
        <v/>
      </c>
      <c r="G37" s="77" t="str">
        <f>IF($E37="","",VLOOKUP($E37,'1Q ELO (5)'!$A$7:$M$32,3))</f>
        <v/>
      </c>
      <c r="H37" s="77"/>
      <c r="I37" s="77" t="str">
        <f>IF($E37="","",VLOOKUP($E37,'1Q ELO (5)'!$A$7:$M$32,4))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6" customFormat="1" ht="10.5" customHeight="1">
      <c r="A39" s="125" t="s">
        <v>112</v>
      </c>
      <c r="B39" s="126"/>
      <c r="C39" s="126"/>
      <c r="D39" s="330"/>
      <c r="E39" s="128" t="s">
        <v>140</v>
      </c>
      <c r="F39" s="129" t="s">
        <v>141</v>
      </c>
      <c r="G39" s="128"/>
      <c r="H39" s="371"/>
      <c r="I39" s="372"/>
      <c r="J39" s="128" t="s">
        <v>140</v>
      </c>
      <c r="K39" s="129" t="s">
        <v>350</v>
      </c>
      <c r="L39" s="131"/>
      <c r="M39" s="129" t="s">
        <v>351</v>
      </c>
      <c r="N39" s="132"/>
      <c r="O39" s="133" t="s">
        <v>379</v>
      </c>
      <c r="P39" s="133"/>
      <c r="Q39" s="134"/>
      <c r="R39" s="135"/>
    </row>
    <row r="40" spans="1:19" s="6" customFormat="1" ht="9" customHeight="1">
      <c r="A40" s="334" t="s">
        <v>145</v>
      </c>
      <c r="B40" s="335"/>
      <c r="C40" s="336"/>
      <c r="D40" s="337"/>
      <c r="E40" s="139">
        <v>1</v>
      </c>
      <c r="F40" s="140" t="str">
        <f>IF(E40&gt;$R$47,,UPPER(VLOOKUP(E40,'1Q ELO (5)'!$A$7:$O$134,2)))</f>
        <v/>
      </c>
      <c r="G40" s="373"/>
      <c r="H40" s="140"/>
      <c r="I40" s="339"/>
      <c r="J40" s="340" t="s">
        <v>146</v>
      </c>
      <c r="K40" s="137"/>
      <c r="L40" s="144"/>
      <c r="M40" s="137"/>
      <c r="N40" s="145"/>
      <c r="O40" s="146" t="s">
        <v>147</v>
      </c>
      <c r="P40" s="147"/>
      <c r="Q40" s="147"/>
      <c r="R40" s="148"/>
    </row>
    <row r="41" spans="1:19" s="6" customFormat="1" ht="9" customHeight="1">
      <c r="A41" s="149" t="s">
        <v>380</v>
      </c>
      <c r="B41" s="150"/>
      <c r="C41" s="341"/>
      <c r="D41" s="151"/>
      <c r="E41" s="139">
        <v>2</v>
      </c>
      <c r="F41" s="140" t="str">
        <f>IF(E41&gt;$R$47,,UPPER(VLOOKUP(E41,'1Q ELO (5)'!$A$7:$O$134,2)))</f>
        <v/>
      </c>
      <c r="G41" s="373"/>
      <c r="H41" s="140"/>
      <c r="I41" s="339"/>
      <c r="J41" s="340" t="s">
        <v>149</v>
      </c>
      <c r="K41" s="137"/>
      <c r="L41" s="144"/>
      <c r="M41" s="137"/>
      <c r="N41" s="145"/>
      <c r="O41" s="342"/>
      <c r="P41" s="152"/>
      <c r="Q41" s="150"/>
      <c r="R41" s="153"/>
    </row>
    <row r="42" spans="1:19" s="6" customFormat="1" ht="9" customHeight="1">
      <c r="A42" s="154"/>
      <c r="B42" s="155"/>
      <c r="C42" s="343"/>
      <c r="D42" s="156"/>
      <c r="E42" s="139">
        <v>3</v>
      </c>
      <c r="F42" s="140" t="str">
        <f>IF(E42&gt;$R$47,,UPPER(VLOOKUP(E42,'1Q ELO (5)'!$A$7:$O$134,2)))</f>
        <v/>
      </c>
      <c r="G42" s="373"/>
      <c r="H42" s="140"/>
      <c r="I42" s="339"/>
      <c r="J42" s="340" t="s">
        <v>150</v>
      </c>
      <c r="K42" s="137"/>
      <c r="L42" s="144"/>
      <c r="M42" s="137"/>
      <c r="N42" s="145"/>
      <c r="O42" s="146" t="s">
        <v>151</v>
      </c>
      <c r="P42" s="147"/>
      <c r="Q42" s="147"/>
      <c r="R42" s="148"/>
    </row>
    <row r="43" spans="1:19" s="6" customFormat="1" ht="9" customHeight="1">
      <c r="A43" s="157"/>
      <c r="B43" s="158"/>
      <c r="C43" s="158"/>
      <c r="D43" s="159"/>
      <c r="E43" s="139">
        <v>4</v>
      </c>
      <c r="F43" s="140" t="str">
        <f>IF(E43&gt;$R$47,,UPPER(VLOOKUP(E43,'1Q ELO (5)'!$A$7:$O$134,2)))</f>
        <v/>
      </c>
      <c r="G43" s="373"/>
      <c r="H43" s="140"/>
      <c r="I43" s="339"/>
      <c r="J43" s="340" t="s">
        <v>152</v>
      </c>
      <c r="K43" s="137"/>
      <c r="L43" s="144"/>
      <c r="M43" s="137"/>
      <c r="N43" s="145"/>
      <c r="O43" s="137"/>
      <c r="P43" s="144"/>
      <c r="Q43" s="137"/>
      <c r="R43" s="145"/>
    </row>
    <row r="44" spans="1:19" s="6" customFormat="1" ht="9" customHeight="1">
      <c r="A44" s="160"/>
      <c r="B44" s="161"/>
      <c r="C44" s="161"/>
      <c r="D44" s="344"/>
      <c r="E44" s="139"/>
      <c r="F44" s="140"/>
      <c r="G44" s="373"/>
      <c r="H44" s="140"/>
      <c r="I44" s="339"/>
      <c r="J44" s="340" t="s">
        <v>153</v>
      </c>
      <c r="K44" s="137"/>
      <c r="L44" s="144"/>
      <c r="M44" s="137"/>
      <c r="N44" s="145"/>
      <c r="O44" s="150"/>
      <c r="P44" s="152"/>
      <c r="Q44" s="150"/>
      <c r="R44" s="153"/>
    </row>
    <row r="45" spans="1:19" s="6" customFormat="1" ht="9" customHeight="1">
      <c r="A45" s="163"/>
      <c r="B45" s="164"/>
      <c r="C45" s="158"/>
      <c r="D45" s="159"/>
      <c r="E45" s="139"/>
      <c r="F45" s="140"/>
      <c r="G45" s="373"/>
      <c r="H45" s="140"/>
      <c r="I45" s="339"/>
      <c r="J45" s="340" t="s">
        <v>154</v>
      </c>
      <c r="K45" s="137"/>
      <c r="L45" s="144"/>
      <c r="M45" s="137"/>
      <c r="N45" s="145"/>
      <c r="O45" s="146" t="s">
        <v>155</v>
      </c>
      <c r="P45" s="147"/>
      <c r="Q45" s="147"/>
      <c r="R45" s="148"/>
    </row>
    <row r="46" spans="1:19" s="6" customFormat="1" ht="9" customHeight="1">
      <c r="A46" s="163"/>
      <c r="B46" s="164"/>
      <c r="C46" s="36"/>
      <c r="D46" s="165"/>
      <c r="E46" s="139"/>
      <c r="F46" s="140"/>
      <c r="G46" s="373"/>
      <c r="H46" s="140"/>
      <c r="I46" s="339"/>
      <c r="J46" s="340" t="s">
        <v>156</v>
      </c>
      <c r="K46" s="137"/>
      <c r="L46" s="144"/>
      <c r="M46" s="137"/>
      <c r="N46" s="145"/>
      <c r="O46" s="137"/>
      <c r="P46" s="144"/>
      <c r="Q46" s="137"/>
      <c r="R46" s="145"/>
    </row>
    <row r="47" spans="1:19" s="6" customFormat="1" ht="9" customHeight="1">
      <c r="A47" s="166"/>
      <c r="B47" s="167"/>
      <c r="C47" s="200"/>
      <c r="D47" s="168"/>
      <c r="E47" s="169"/>
      <c r="F47" s="171"/>
      <c r="G47" s="374"/>
      <c r="H47" s="171"/>
      <c r="I47" s="346"/>
      <c r="J47" s="347" t="s">
        <v>157</v>
      </c>
      <c r="K47" s="150"/>
      <c r="L47" s="152"/>
      <c r="M47" s="150"/>
      <c r="N47" s="153"/>
      <c r="O47" s="150">
        <f>R4</f>
        <v>0</v>
      </c>
      <c r="P47" s="152"/>
      <c r="Q47" s="150"/>
      <c r="R47" s="348">
        <f>MIN(4,'1Q ELO (5)'!O5)</f>
        <v>4</v>
      </c>
    </row>
  </sheetData>
  <mergeCells count="1">
    <mergeCell ref="A4:C4"/>
  </mergeCells>
  <dataValidations count="1">
    <dataValidation type="list" allowBlank="1" showInputMessage="1" sqref="I8 K10 I12 M14 I16 K18 I20 I24 K26 I28 M30 I32 K34 I36" xr:uid="{00000000-0002-0000-5300-000000000000}">
      <formula1>$U$7:$U$16</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3729"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3730"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9">
    <tabColor indexed="42"/>
  </sheetPr>
  <dimension ref="A1:Q156"/>
  <sheetViews>
    <sheetView showGridLines="0" showZeros="0" workbookViewId="0">
      <pane ySplit="6" topLeftCell="A7" activePane="bottomLeft" state="frozen"/>
      <selection pane="bottomLeft" activeCell="D27" sqref="D27"/>
    </sheetView>
  </sheetViews>
  <sheetFormatPr defaultColWidth="9" defaultRowHeight="13.2"/>
  <cols>
    <col min="1" max="1" width="3.88671875" customWidth="1"/>
    <col min="2" max="2" width="14.33203125" customWidth="1"/>
    <col min="3" max="3" width="12" customWidth="1"/>
    <col min="4" max="4" width="11.109375" style="205" customWidth="1"/>
    <col min="5" max="5" width="9.33203125" style="528" customWidth="1"/>
    <col min="6" max="6" width="6.109375" style="206" hidden="1" customWidth="1"/>
    <col min="7" max="7" width="33.88671875" style="206" customWidth="1"/>
    <col min="8" max="8" width="7.6640625" style="205" customWidth="1"/>
    <col min="9" max="13" width="7.44140625" style="205" hidden="1" customWidth="1"/>
    <col min="14" max="15" width="7.44140625" style="205" customWidth="1"/>
    <col min="16" max="16" width="7.44140625" style="205" hidden="1" customWidth="1"/>
    <col min="17" max="17" width="7.44140625" style="205" customWidth="1"/>
  </cols>
  <sheetData>
    <row r="1" spans="1:17" ht="24.6">
      <c r="A1" s="529" t="str">
        <f>Altalanos!$A$6</f>
        <v>Bács-Kiskun megyei Tenisz Diákolimpia</v>
      </c>
      <c r="B1" s="9"/>
      <c r="C1" s="9"/>
      <c r="D1" s="12"/>
      <c r="E1" s="209" t="s">
        <v>97</v>
      </c>
      <c r="F1" s="269"/>
      <c r="G1" s="530"/>
      <c r="H1" s="207"/>
      <c r="I1" s="207"/>
      <c r="J1" s="531"/>
      <c r="K1" s="531"/>
      <c r="L1" s="531"/>
      <c r="M1" s="531"/>
      <c r="N1" s="531"/>
      <c r="O1" s="531"/>
      <c r="P1" s="531"/>
      <c r="Q1" s="532"/>
    </row>
    <row r="2" spans="1:17">
      <c r="B2" s="17" t="s">
        <v>99</v>
      </c>
      <c r="C2" s="187">
        <f>Altalanos!$E$8</f>
        <v>0</v>
      </c>
      <c r="D2" s="269"/>
      <c r="E2" s="209" t="s">
        <v>366</v>
      </c>
      <c r="F2" s="214"/>
      <c r="G2" s="214"/>
      <c r="H2" s="533"/>
      <c r="I2" s="533"/>
      <c r="J2" s="207"/>
      <c r="K2" s="207"/>
      <c r="L2" s="207"/>
      <c r="M2" s="207"/>
      <c r="N2" s="216"/>
      <c r="O2" s="214"/>
      <c r="P2" s="214"/>
      <c r="Q2" s="216"/>
    </row>
    <row r="3" spans="1:17" s="5" customFormat="1">
      <c r="A3" s="534" t="s">
        <v>385</v>
      </c>
      <c r="B3" s="535"/>
      <c r="C3" s="535"/>
      <c r="D3" s="535"/>
      <c r="E3" s="535"/>
      <c r="F3" s="535"/>
      <c r="G3" s="535"/>
      <c r="H3" s="535"/>
      <c r="I3" s="536"/>
      <c r="J3" s="537"/>
      <c r="K3" s="538"/>
      <c r="L3" s="538"/>
      <c r="M3" s="538"/>
      <c r="N3" s="539" t="s">
        <v>155</v>
      </c>
      <c r="O3" s="540"/>
      <c r="P3" s="226"/>
      <c r="Q3" s="541"/>
    </row>
    <row r="4" spans="1:17" s="5" customFormat="1">
      <c r="A4" s="23" t="s">
        <v>101</v>
      </c>
      <c r="B4" s="23"/>
      <c r="C4" s="228" t="s">
        <v>11</v>
      </c>
      <c r="D4" s="23" t="s">
        <v>102</v>
      </c>
      <c r="E4" s="25"/>
      <c r="G4" s="542"/>
      <c r="H4" s="543" t="s">
        <v>103</v>
      </c>
      <c r="I4" s="544"/>
      <c r="J4" s="545"/>
      <c r="K4" s="546"/>
      <c r="L4" s="546"/>
      <c r="M4" s="546"/>
      <c r="N4" s="545"/>
      <c r="O4" s="547"/>
      <c r="P4" s="547"/>
      <c r="Q4" s="232"/>
    </row>
    <row r="5" spans="1:17" s="5" customFormat="1">
      <c r="A5" s="27" t="str">
        <f>Altalanos!$A$10</f>
        <v>2026.05.12</v>
      </c>
      <c r="B5" s="27"/>
      <c r="C5" s="548" t="str">
        <f>Altalanos!$C$10</f>
        <v>Baja</v>
      </c>
      <c r="D5" s="233" t="str">
        <f>Altalanos!$D$10</f>
        <v/>
      </c>
      <c r="E5" s="233"/>
      <c r="F5" s="233"/>
      <c r="G5" s="233"/>
      <c r="H5" s="549">
        <f>Altalanos!$E$10</f>
        <v>0</v>
      </c>
      <c r="I5" s="550"/>
      <c r="J5" s="234"/>
      <c r="K5" s="35"/>
      <c r="L5" s="35"/>
      <c r="M5" s="35"/>
      <c r="N5" s="234"/>
      <c r="O5" s="233"/>
      <c r="P5" s="233"/>
      <c r="Q5" s="551"/>
    </row>
    <row r="6" spans="1:17" ht="30" customHeight="1">
      <c r="A6" s="552" t="s">
        <v>367</v>
      </c>
      <c r="B6" s="239" t="s">
        <v>167</v>
      </c>
      <c r="C6" s="239" t="s">
        <v>114</v>
      </c>
      <c r="D6" s="239" t="s">
        <v>115</v>
      </c>
      <c r="E6" s="242" t="s">
        <v>339</v>
      </c>
      <c r="F6" s="242" t="s">
        <v>386</v>
      </c>
      <c r="G6" s="242" t="s">
        <v>341</v>
      </c>
      <c r="H6" s="553" t="s">
        <v>368</v>
      </c>
      <c r="I6" s="554"/>
      <c r="J6" s="555" t="s">
        <v>369</v>
      </c>
      <c r="K6" s="556" t="s">
        <v>370</v>
      </c>
      <c r="L6" s="557" t="s">
        <v>371</v>
      </c>
      <c r="M6" s="558" t="s">
        <v>372</v>
      </c>
      <c r="N6" s="559" t="s">
        <v>387</v>
      </c>
      <c r="O6" s="560" t="s">
        <v>374</v>
      </c>
      <c r="P6" s="561" t="s">
        <v>375</v>
      </c>
      <c r="Q6" s="242" t="s">
        <v>345</v>
      </c>
    </row>
    <row r="7" spans="1:17" s="203" customFormat="1" ht="18.899999999999999" customHeight="1">
      <c r="A7" s="562">
        <v>1</v>
      </c>
      <c r="B7" s="246"/>
      <c r="C7" s="246"/>
      <c r="D7" s="247"/>
      <c r="E7" s="563"/>
      <c r="F7" s="564"/>
      <c r="G7" s="565"/>
      <c r="H7" s="247"/>
      <c r="I7" s="247"/>
      <c r="J7" s="566"/>
      <c r="K7" s="567"/>
      <c r="L7" s="568"/>
      <c r="M7" s="567"/>
      <c r="N7" s="569"/>
      <c r="O7" s="247"/>
      <c r="P7" s="570"/>
      <c r="Q7" s="252"/>
    </row>
    <row r="8" spans="1:17" s="203" customFormat="1" ht="18.899999999999999" customHeight="1">
      <c r="A8" s="562">
        <v>2</v>
      </c>
      <c r="B8" s="246"/>
      <c r="C8" s="246"/>
      <c r="D8" s="247"/>
      <c r="E8" s="563"/>
      <c r="F8" s="571"/>
      <c r="G8" s="572"/>
      <c r="H8" s="247"/>
      <c r="I8" s="247"/>
      <c r="J8" s="566"/>
      <c r="K8" s="567"/>
      <c r="L8" s="568"/>
      <c r="M8" s="567"/>
      <c r="N8" s="569"/>
      <c r="O8" s="247"/>
      <c r="P8" s="570"/>
      <c r="Q8" s="252"/>
    </row>
    <row r="9" spans="1:17" s="203" customFormat="1" ht="18.899999999999999" customHeight="1">
      <c r="A9" s="562">
        <v>3</v>
      </c>
      <c r="B9" s="246"/>
      <c r="C9" s="246"/>
      <c r="D9" s="247"/>
      <c r="E9" s="563"/>
      <c r="F9" s="571"/>
      <c r="G9" s="572"/>
      <c r="H9" s="247"/>
      <c r="I9" s="247"/>
      <c r="J9" s="566"/>
      <c r="K9" s="567"/>
      <c r="L9" s="568"/>
      <c r="M9" s="567"/>
      <c r="N9" s="569"/>
      <c r="O9" s="247"/>
      <c r="P9" s="573"/>
      <c r="Q9" s="574"/>
    </row>
    <row r="10" spans="1:17" s="203" customFormat="1" ht="18.899999999999999" customHeight="1">
      <c r="A10" s="562">
        <v>4</v>
      </c>
      <c r="B10" s="246"/>
      <c r="C10" s="246"/>
      <c r="D10" s="247"/>
      <c r="E10" s="563"/>
      <c r="F10" s="571"/>
      <c r="G10" s="572"/>
      <c r="H10" s="247"/>
      <c r="I10" s="247"/>
      <c r="J10" s="566"/>
      <c r="K10" s="567"/>
      <c r="L10" s="568"/>
      <c r="M10" s="567"/>
      <c r="N10" s="569"/>
      <c r="O10" s="247"/>
      <c r="P10" s="575"/>
      <c r="Q10" s="576"/>
    </row>
    <row r="11" spans="1:17" s="203" customFormat="1" ht="18.899999999999999" customHeight="1">
      <c r="A11" s="562">
        <v>5</v>
      </c>
      <c r="B11" s="246"/>
      <c r="C11" s="246"/>
      <c r="D11" s="247"/>
      <c r="E11" s="563"/>
      <c r="F11" s="571"/>
      <c r="G11" s="572"/>
      <c r="H11" s="247"/>
      <c r="I11" s="247"/>
      <c r="J11" s="566"/>
      <c r="K11" s="567"/>
      <c r="L11" s="568"/>
      <c r="M11" s="567"/>
      <c r="N11" s="569"/>
      <c r="O11" s="247"/>
      <c r="P11" s="575"/>
      <c r="Q11" s="576"/>
    </row>
    <row r="12" spans="1:17" s="203" customFormat="1" ht="18.899999999999999" customHeight="1">
      <c r="A12" s="562">
        <v>6</v>
      </c>
      <c r="B12" s="246"/>
      <c r="C12" s="246"/>
      <c r="D12" s="247"/>
      <c r="E12" s="563"/>
      <c r="F12" s="571"/>
      <c r="G12" s="572"/>
      <c r="H12" s="247"/>
      <c r="I12" s="247"/>
      <c r="J12" s="566"/>
      <c r="K12" s="567"/>
      <c r="L12" s="568"/>
      <c r="M12" s="567"/>
      <c r="N12" s="569"/>
      <c r="O12" s="247"/>
      <c r="P12" s="575"/>
      <c r="Q12" s="576"/>
    </row>
    <row r="13" spans="1:17" s="203" customFormat="1" ht="18.899999999999999" customHeight="1">
      <c r="A13" s="562">
        <v>7</v>
      </c>
      <c r="B13" s="246"/>
      <c r="C13" s="246"/>
      <c r="D13" s="247"/>
      <c r="E13" s="563"/>
      <c r="F13" s="571"/>
      <c r="G13" s="572"/>
      <c r="H13" s="247"/>
      <c r="I13" s="247"/>
      <c r="J13" s="566"/>
      <c r="K13" s="567"/>
      <c r="L13" s="568"/>
      <c r="M13" s="567"/>
      <c r="N13" s="569"/>
      <c r="O13" s="247"/>
      <c r="P13" s="575"/>
      <c r="Q13" s="576"/>
    </row>
    <row r="14" spans="1:17" s="203" customFormat="1" ht="18.899999999999999" customHeight="1">
      <c r="A14" s="562">
        <v>8</v>
      </c>
      <c r="B14" s="246"/>
      <c r="C14" s="246"/>
      <c r="D14" s="247"/>
      <c r="E14" s="563"/>
      <c r="F14" s="571"/>
      <c r="G14" s="572"/>
      <c r="H14" s="247"/>
      <c r="I14" s="247"/>
      <c r="J14" s="566"/>
      <c r="K14" s="567"/>
      <c r="L14" s="568"/>
      <c r="M14" s="567"/>
      <c r="N14" s="569"/>
      <c r="O14" s="247"/>
      <c r="P14" s="575"/>
      <c r="Q14" s="576"/>
    </row>
    <row r="15" spans="1:17" s="203" customFormat="1" ht="18.899999999999999" customHeight="1">
      <c r="A15" s="562">
        <v>9</v>
      </c>
      <c r="B15" s="246"/>
      <c r="C15" s="246"/>
      <c r="D15" s="247"/>
      <c r="E15" s="563"/>
      <c r="F15" s="252"/>
      <c r="G15" s="252"/>
      <c r="H15" s="247"/>
      <c r="I15" s="247"/>
      <c r="J15" s="566"/>
      <c r="K15" s="567"/>
      <c r="L15" s="568"/>
      <c r="M15" s="577"/>
      <c r="N15" s="569"/>
      <c r="O15" s="247"/>
      <c r="P15" s="252"/>
      <c r="Q15" s="252"/>
    </row>
    <row r="16" spans="1:17" s="203" customFormat="1" ht="18.899999999999999" customHeight="1">
      <c r="A16" s="562">
        <v>10</v>
      </c>
      <c r="B16" s="578"/>
      <c r="C16" s="246"/>
      <c r="D16" s="247"/>
      <c r="E16" s="563"/>
      <c r="F16" s="252"/>
      <c r="G16" s="252"/>
      <c r="H16" s="247"/>
      <c r="I16" s="247"/>
      <c r="J16" s="566"/>
      <c r="K16" s="567"/>
      <c r="L16" s="568"/>
      <c r="M16" s="577"/>
      <c r="N16" s="569"/>
      <c r="O16" s="247"/>
      <c r="P16" s="570"/>
      <c r="Q16" s="252"/>
    </row>
    <row r="17" spans="1:17" s="203" customFormat="1" ht="18.899999999999999" customHeight="1">
      <c r="A17" s="562">
        <v>11</v>
      </c>
      <c r="B17" s="246"/>
      <c r="C17" s="246"/>
      <c r="D17" s="247"/>
      <c r="E17" s="563"/>
      <c r="F17" s="252"/>
      <c r="G17" s="252"/>
      <c r="H17" s="247"/>
      <c r="I17" s="247"/>
      <c r="J17" s="566"/>
      <c r="K17" s="567"/>
      <c r="L17" s="568"/>
      <c r="M17" s="577"/>
      <c r="N17" s="569"/>
      <c r="O17" s="247"/>
      <c r="P17" s="570"/>
      <c r="Q17" s="252"/>
    </row>
    <row r="18" spans="1:17" s="203" customFormat="1" ht="18.899999999999999" customHeight="1">
      <c r="A18" s="562">
        <v>12</v>
      </c>
      <c r="B18" s="246"/>
      <c r="C18" s="246"/>
      <c r="D18" s="247"/>
      <c r="E18" s="563"/>
      <c r="F18" s="252"/>
      <c r="G18" s="252"/>
      <c r="H18" s="247"/>
      <c r="I18" s="247"/>
      <c r="J18" s="566"/>
      <c r="K18" s="567"/>
      <c r="L18" s="568"/>
      <c r="M18" s="577"/>
      <c r="N18" s="569"/>
      <c r="O18" s="247"/>
      <c r="P18" s="570"/>
      <c r="Q18" s="252"/>
    </row>
    <row r="19" spans="1:17" s="203" customFormat="1" ht="18.899999999999999" customHeight="1">
      <c r="A19" s="562">
        <v>13</v>
      </c>
      <c r="B19" s="246"/>
      <c r="C19" s="246"/>
      <c r="D19" s="247"/>
      <c r="E19" s="563"/>
      <c r="F19" s="252"/>
      <c r="G19" s="252"/>
      <c r="H19" s="247"/>
      <c r="I19" s="247"/>
      <c r="J19" s="566"/>
      <c r="K19" s="567"/>
      <c r="L19" s="568"/>
      <c r="M19" s="577"/>
      <c r="N19" s="569"/>
      <c r="O19" s="247"/>
      <c r="P19" s="570"/>
      <c r="Q19" s="252"/>
    </row>
    <row r="20" spans="1:17" s="203" customFormat="1" ht="18.899999999999999" customHeight="1">
      <c r="A20" s="562">
        <v>14</v>
      </c>
      <c r="B20" s="246"/>
      <c r="C20" s="246"/>
      <c r="D20" s="247"/>
      <c r="E20" s="563"/>
      <c r="F20" s="252"/>
      <c r="G20" s="252"/>
      <c r="H20" s="247"/>
      <c r="I20" s="247"/>
      <c r="J20" s="566"/>
      <c r="K20" s="567"/>
      <c r="L20" s="568"/>
      <c r="M20" s="577"/>
      <c r="N20" s="569"/>
      <c r="O20" s="247"/>
      <c r="P20" s="570"/>
      <c r="Q20" s="252"/>
    </row>
    <row r="21" spans="1:17" s="203" customFormat="1" ht="18.899999999999999" customHeight="1">
      <c r="A21" s="562">
        <v>15</v>
      </c>
      <c r="B21" s="246"/>
      <c r="C21" s="246"/>
      <c r="D21" s="247"/>
      <c r="E21" s="563"/>
      <c r="F21" s="252"/>
      <c r="G21" s="252"/>
      <c r="H21" s="247"/>
      <c r="I21" s="247"/>
      <c r="J21" s="566"/>
      <c r="K21" s="567"/>
      <c r="L21" s="568"/>
      <c r="M21" s="577"/>
      <c r="N21" s="569"/>
      <c r="O21" s="247"/>
      <c r="P21" s="570"/>
      <c r="Q21" s="252"/>
    </row>
    <row r="22" spans="1:17" s="203" customFormat="1" ht="18.899999999999999" customHeight="1">
      <c r="A22" s="562">
        <v>16</v>
      </c>
      <c r="B22" s="246"/>
      <c r="C22" s="246"/>
      <c r="D22" s="247"/>
      <c r="E22" s="563"/>
      <c r="F22" s="252"/>
      <c r="G22" s="252"/>
      <c r="H22" s="247"/>
      <c r="I22" s="247"/>
      <c r="J22" s="566"/>
      <c r="K22" s="567"/>
      <c r="L22" s="568"/>
      <c r="M22" s="577"/>
      <c r="N22" s="569"/>
      <c r="O22" s="247"/>
      <c r="P22" s="570"/>
      <c r="Q22" s="252"/>
    </row>
    <row r="23" spans="1:17" s="203" customFormat="1" ht="18.899999999999999" customHeight="1">
      <c r="A23" s="562">
        <v>17</v>
      </c>
      <c r="B23" s="246"/>
      <c r="C23" s="246"/>
      <c r="D23" s="247"/>
      <c r="E23" s="563"/>
      <c r="F23" s="252"/>
      <c r="G23" s="252"/>
      <c r="H23" s="247"/>
      <c r="I23" s="247"/>
      <c r="J23" s="566"/>
      <c r="K23" s="567"/>
      <c r="L23" s="568"/>
      <c r="M23" s="577"/>
      <c r="N23" s="569"/>
      <c r="O23" s="247"/>
      <c r="P23" s="570"/>
      <c r="Q23" s="252"/>
    </row>
    <row r="24" spans="1:17" s="203" customFormat="1" ht="18.899999999999999" customHeight="1">
      <c r="A24" s="562">
        <v>18</v>
      </c>
      <c r="B24" s="246"/>
      <c r="C24" s="246"/>
      <c r="D24" s="247"/>
      <c r="E24" s="563"/>
      <c r="F24" s="252"/>
      <c r="G24" s="252"/>
      <c r="H24" s="247"/>
      <c r="I24" s="247"/>
      <c r="J24" s="566"/>
      <c r="K24" s="567"/>
      <c r="L24" s="568"/>
      <c r="M24" s="577"/>
      <c r="N24" s="569"/>
      <c r="O24" s="247"/>
      <c r="P24" s="570"/>
      <c r="Q24" s="252"/>
    </row>
    <row r="25" spans="1:17" s="203" customFormat="1" ht="18.899999999999999" customHeight="1">
      <c r="A25" s="562">
        <v>19</v>
      </c>
      <c r="B25" s="246"/>
      <c r="C25" s="246"/>
      <c r="D25" s="247"/>
      <c r="E25" s="563"/>
      <c r="F25" s="252"/>
      <c r="G25" s="252"/>
      <c r="H25" s="247"/>
      <c r="I25" s="247"/>
      <c r="J25" s="566"/>
      <c r="K25" s="567"/>
      <c r="L25" s="568"/>
      <c r="M25" s="577"/>
      <c r="N25" s="569"/>
      <c r="O25" s="247"/>
      <c r="P25" s="570"/>
      <c r="Q25" s="252"/>
    </row>
    <row r="26" spans="1:17" s="203" customFormat="1" ht="18.899999999999999" customHeight="1">
      <c r="A26" s="562">
        <v>20</v>
      </c>
      <c r="B26" s="246"/>
      <c r="C26" s="246"/>
      <c r="D26" s="247"/>
      <c r="E26" s="563"/>
      <c r="F26" s="252"/>
      <c r="G26" s="252"/>
      <c r="H26" s="247"/>
      <c r="I26" s="247"/>
      <c r="J26" s="566"/>
      <c r="K26" s="567"/>
      <c r="L26" s="568"/>
      <c r="M26" s="577"/>
      <c r="N26" s="569"/>
      <c r="O26" s="247"/>
      <c r="P26" s="570"/>
      <c r="Q26" s="252"/>
    </row>
    <row r="27" spans="1:17" s="203" customFormat="1" ht="18.899999999999999" customHeight="1">
      <c r="A27" s="562">
        <v>21</v>
      </c>
      <c r="B27" s="246"/>
      <c r="C27" s="246"/>
      <c r="D27" s="247"/>
      <c r="E27" s="563"/>
      <c r="F27" s="252"/>
      <c r="G27" s="252"/>
      <c r="H27" s="247"/>
      <c r="I27" s="247"/>
      <c r="J27" s="566"/>
      <c r="K27" s="567"/>
      <c r="L27" s="568"/>
      <c r="M27" s="577"/>
      <c r="N27" s="569"/>
      <c r="O27" s="247"/>
      <c r="P27" s="570"/>
      <c r="Q27" s="252"/>
    </row>
    <row r="28" spans="1:17" s="203" customFormat="1" ht="18.899999999999999" customHeight="1">
      <c r="A28" s="562">
        <v>22</v>
      </c>
      <c r="B28" s="246"/>
      <c r="C28" s="246"/>
      <c r="D28" s="247"/>
      <c r="E28" s="579"/>
      <c r="F28" s="580"/>
      <c r="G28" s="574"/>
      <c r="H28" s="247"/>
      <c r="I28" s="247"/>
      <c r="J28" s="566"/>
      <c r="K28" s="567"/>
      <c r="L28" s="568"/>
      <c r="M28" s="577"/>
      <c r="N28" s="569"/>
      <c r="O28" s="247"/>
      <c r="P28" s="570"/>
      <c r="Q28" s="252"/>
    </row>
    <row r="29" spans="1:17" s="203" customFormat="1" ht="18.899999999999999" customHeight="1">
      <c r="A29" s="562">
        <v>23</v>
      </c>
      <c r="B29" s="246"/>
      <c r="C29" s="246"/>
      <c r="D29" s="247"/>
      <c r="E29" s="563"/>
      <c r="F29" s="252"/>
      <c r="G29" s="252"/>
      <c r="H29" s="247"/>
      <c r="I29" s="247"/>
      <c r="J29" s="566"/>
      <c r="K29" s="567"/>
      <c r="L29" s="568"/>
      <c r="M29" s="577"/>
      <c r="N29" s="569"/>
      <c r="O29" s="247"/>
      <c r="P29" s="570"/>
      <c r="Q29" s="252"/>
    </row>
    <row r="30" spans="1:17" s="203" customFormat="1" ht="18.899999999999999" customHeight="1">
      <c r="A30" s="562">
        <v>24</v>
      </c>
      <c r="B30" s="246"/>
      <c r="C30" s="246"/>
      <c r="D30" s="247"/>
      <c r="E30" s="563"/>
      <c r="F30" s="252"/>
      <c r="G30" s="252"/>
      <c r="H30" s="247"/>
      <c r="I30" s="247"/>
      <c r="J30" s="566"/>
      <c r="K30" s="567"/>
      <c r="L30" s="568"/>
      <c r="M30" s="577"/>
      <c r="N30" s="569"/>
      <c r="O30" s="247"/>
      <c r="P30" s="570"/>
      <c r="Q30" s="252"/>
    </row>
    <row r="31" spans="1:17" s="203" customFormat="1" ht="18.899999999999999" customHeight="1">
      <c r="A31" s="562">
        <v>25</v>
      </c>
      <c r="B31" s="246"/>
      <c r="C31" s="246"/>
      <c r="D31" s="247"/>
      <c r="E31" s="563"/>
      <c r="F31" s="252"/>
      <c r="G31" s="252"/>
      <c r="H31" s="247"/>
      <c r="I31" s="247"/>
      <c r="J31" s="566"/>
      <c r="K31" s="567"/>
      <c r="L31" s="568"/>
      <c r="M31" s="577"/>
      <c r="N31" s="569"/>
      <c r="O31" s="247"/>
      <c r="P31" s="570"/>
      <c r="Q31" s="252"/>
    </row>
    <row r="32" spans="1:17" s="203" customFormat="1" ht="18.899999999999999" customHeight="1">
      <c r="A32" s="562">
        <v>26</v>
      </c>
      <c r="B32" s="246"/>
      <c r="C32" s="246"/>
      <c r="D32" s="247"/>
      <c r="E32" s="581"/>
      <c r="F32" s="252"/>
      <c r="G32" s="252"/>
      <c r="H32" s="247"/>
      <c r="I32" s="247"/>
      <c r="J32" s="566"/>
      <c r="K32" s="567"/>
      <c r="L32" s="568"/>
      <c r="M32" s="577"/>
      <c r="N32" s="569"/>
      <c r="O32" s="247"/>
      <c r="P32" s="570"/>
      <c r="Q32" s="252"/>
    </row>
    <row r="33" spans="1:17" s="203" customFormat="1" ht="18.899999999999999" customHeight="1">
      <c r="A33" s="562">
        <v>27</v>
      </c>
      <c r="B33" s="246"/>
      <c r="C33" s="246"/>
      <c r="D33" s="247"/>
      <c r="E33" s="563"/>
      <c r="F33" s="252"/>
      <c r="G33" s="252"/>
      <c r="H33" s="247"/>
      <c r="I33" s="247"/>
      <c r="J33" s="566"/>
      <c r="K33" s="567"/>
      <c r="L33" s="568"/>
      <c r="M33" s="577"/>
      <c r="N33" s="569"/>
      <c r="O33" s="247"/>
      <c r="P33" s="570"/>
      <c r="Q33" s="252"/>
    </row>
    <row r="34" spans="1:17" s="203" customFormat="1" ht="18.899999999999999" customHeight="1">
      <c r="A34" s="562">
        <v>28</v>
      </c>
      <c r="B34" s="246"/>
      <c r="C34" s="246"/>
      <c r="D34" s="247"/>
      <c r="E34" s="563"/>
      <c r="F34" s="252"/>
      <c r="G34" s="252"/>
      <c r="H34" s="247"/>
      <c r="I34" s="247"/>
      <c r="J34" s="566"/>
      <c r="K34" s="567"/>
      <c r="L34" s="568"/>
      <c r="M34" s="577"/>
      <c r="N34" s="569"/>
      <c r="O34" s="247"/>
      <c r="P34" s="570"/>
      <c r="Q34" s="252"/>
    </row>
    <row r="35" spans="1:17" s="203" customFormat="1" ht="18.899999999999999" customHeight="1">
      <c r="A35" s="562">
        <v>29</v>
      </c>
      <c r="B35" s="246"/>
      <c r="C35" s="246"/>
      <c r="D35" s="247"/>
      <c r="E35" s="563"/>
      <c r="F35" s="252"/>
      <c r="G35" s="252"/>
      <c r="H35" s="247"/>
      <c r="I35" s="247"/>
      <c r="J35" s="566"/>
      <c r="K35" s="567"/>
      <c r="L35" s="568"/>
      <c r="M35" s="577"/>
      <c r="N35" s="569"/>
      <c r="O35" s="247"/>
      <c r="P35" s="570"/>
      <c r="Q35" s="252"/>
    </row>
    <row r="36" spans="1:17" s="203" customFormat="1" ht="18.899999999999999" customHeight="1">
      <c r="A36" s="562">
        <v>30</v>
      </c>
      <c r="B36" s="246"/>
      <c r="C36" s="246"/>
      <c r="D36" s="247"/>
      <c r="E36" s="563"/>
      <c r="F36" s="252"/>
      <c r="G36" s="252"/>
      <c r="H36" s="247"/>
      <c r="I36" s="247"/>
      <c r="J36" s="566"/>
      <c r="K36" s="567"/>
      <c r="L36" s="568"/>
      <c r="M36" s="577"/>
      <c r="N36" s="569"/>
      <c r="O36" s="247"/>
      <c r="P36" s="570"/>
      <c r="Q36" s="252"/>
    </row>
    <row r="37" spans="1:17" s="203" customFormat="1" ht="18.899999999999999" customHeight="1">
      <c r="A37" s="562">
        <v>31</v>
      </c>
      <c r="B37" s="246"/>
      <c r="C37" s="246"/>
      <c r="D37" s="247"/>
      <c r="E37" s="563"/>
      <c r="F37" s="252"/>
      <c r="G37" s="252"/>
      <c r="H37" s="247"/>
      <c r="I37" s="247"/>
      <c r="J37" s="566"/>
      <c r="K37" s="567"/>
      <c r="L37" s="568"/>
      <c r="M37" s="577"/>
      <c r="N37" s="569"/>
      <c r="O37" s="247"/>
      <c r="P37" s="570"/>
      <c r="Q37" s="252"/>
    </row>
    <row r="38" spans="1:17" s="203" customFormat="1" ht="18.899999999999999" customHeight="1">
      <c r="A38" s="562">
        <v>32</v>
      </c>
      <c r="B38" s="246"/>
      <c r="C38" s="246"/>
      <c r="D38" s="247"/>
      <c r="E38" s="563"/>
      <c r="F38" s="252"/>
      <c r="G38" s="252"/>
      <c r="H38" s="571"/>
      <c r="I38" s="572"/>
      <c r="J38" s="566"/>
      <c r="K38" s="567"/>
      <c r="L38" s="568"/>
      <c r="M38" s="577"/>
      <c r="N38" s="569"/>
      <c r="O38" s="252"/>
      <c r="P38" s="570"/>
      <c r="Q38" s="252"/>
    </row>
    <row r="39" spans="1:17" s="203" customFormat="1" ht="18.899999999999999" customHeight="1">
      <c r="A39" s="562">
        <v>33</v>
      </c>
      <c r="B39" s="246"/>
      <c r="C39" s="246"/>
      <c r="D39" s="247"/>
      <c r="E39" s="563"/>
      <c r="F39" s="252"/>
      <c r="G39" s="252"/>
      <c r="H39" s="571"/>
      <c r="I39" s="572"/>
      <c r="J39" s="566"/>
      <c r="K39" s="567"/>
      <c r="L39" s="568"/>
      <c r="M39" s="577"/>
      <c r="N39" s="574"/>
      <c r="O39" s="252"/>
      <c r="P39" s="570"/>
      <c r="Q39" s="252"/>
    </row>
    <row r="40" spans="1:17" s="203" customFormat="1" ht="18.899999999999999" customHeight="1">
      <c r="A40" s="562">
        <v>34</v>
      </c>
      <c r="B40" s="246"/>
      <c r="C40" s="246"/>
      <c r="D40" s="247"/>
      <c r="E40" s="563"/>
      <c r="F40" s="252"/>
      <c r="G40" s="252"/>
      <c r="H40" s="571"/>
      <c r="I40" s="572"/>
      <c r="J40" s="566" t="e">
        <f>IF(AND(Q40="",#REF!&gt;0,#REF!&lt;5),K40,)</f>
        <v>#REF!</v>
      </c>
      <c r="K40" s="567" t="str">
        <f>IF(D40="","ZZZ9",IF(AND(#REF!&gt;0,#REF!&lt;5),D40&amp;#REF!,D40&amp;"9"))</f>
        <v>ZZZ9</v>
      </c>
      <c r="L40" s="568">
        <f t="shared" ref="L40:L103" si="0">IF(Q40="",999,Q40)</f>
        <v>999</v>
      </c>
      <c r="M40" s="577">
        <f t="shared" ref="M40:M103" si="1">IF(P40=999,999,1)</f>
        <v>999</v>
      </c>
      <c r="N40" s="574"/>
      <c r="O40" s="252"/>
      <c r="P40" s="570">
        <f t="shared" ref="P40:P103" si="2">IF(N40="DA",1,IF(N40="WC",2,IF(N40="SE",3,IF(N40="Q",4,IF(N40="LL",5,999)))))</f>
        <v>999</v>
      </c>
      <c r="Q40" s="252"/>
    </row>
    <row r="41" spans="1:17" s="203" customFormat="1" ht="18.899999999999999" customHeight="1">
      <c r="A41" s="562">
        <v>35</v>
      </c>
      <c r="B41" s="246"/>
      <c r="C41" s="246"/>
      <c r="D41" s="247"/>
      <c r="E41" s="563"/>
      <c r="F41" s="252"/>
      <c r="G41" s="252"/>
      <c r="H41" s="571"/>
      <c r="I41" s="572"/>
      <c r="J41" s="566" t="e">
        <f>IF(AND(Q41="",#REF!&gt;0,#REF!&lt;5),K41,)</f>
        <v>#REF!</v>
      </c>
      <c r="K41" s="567" t="str">
        <f>IF(D41="","ZZZ9",IF(AND(#REF!&gt;0,#REF!&lt;5),D41&amp;#REF!,D41&amp;"9"))</f>
        <v>ZZZ9</v>
      </c>
      <c r="L41" s="568">
        <f t="shared" si="0"/>
        <v>999</v>
      </c>
      <c r="M41" s="577">
        <f t="shared" si="1"/>
        <v>999</v>
      </c>
      <c r="N41" s="574"/>
      <c r="O41" s="252"/>
      <c r="P41" s="570">
        <f t="shared" si="2"/>
        <v>999</v>
      </c>
      <c r="Q41" s="252"/>
    </row>
    <row r="42" spans="1:17" s="203" customFormat="1" ht="18.899999999999999" customHeight="1">
      <c r="A42" s="562">
        <v>36</v>
      </c>
      <c r="B42" s="246"/>
      <c r="C42" s="246"/>
      <c r="D42" s="247"/>
      <c r="E42" s="563"/>
      <c r="F42" s="252"/>
      <c r="G42" s="252"/>
      <c r="H42" s="571"/>
      <c r="I42" s="572"/>
      <c r="J42" s="566" t="e">
        <f>IF(AND(Q42="",#REF!&gt;0,#REF!&lt;5),K42,)</f>
        <v>#REF!</v>
      </c>
      <c r="K42" s="567" t="str">
        <f>IF(D42="","ZZZ9",IF(AND(#REF!&gt;0,#REF!&lt;5),D42&amp;#REF!,D42&amp;"9"))</f>
        <v>ZZZ9</v>
      </c>
      <c r="L42" s="568">
        <f t="shared" si="0"/>
        <v>999</v>
      </c>
      <c r="M42" s="577">
        <f t="shared" si="1"/>
        <v>999</v>
      </c>
      <c r="N42" s="574"/>
      <c r="O42" s="252"/>
      <c r="P42" s="570">
        <f t="shared" si="2"/>
        <v>999</v>
      </c>
      <c r="Q42" s="252"/>
    </row>
    <row r="43" spans="1:17" s="203" customFormat="1" ht="18.899999999999999" customHeight="1">
      <c r="A43" s="562">
        <v>37</v>
      </c>
      <c r="B43" s="246"/>
      <c r="C43" s="246"/>
      <c r="D43" s="247"/>
      <c r="E43" s="563"/>
      <c r="F43" s="252"/>
      <c r="G43" s="252"/>
      <c r="H43" s="571"/>
      <c r="I43" s="572"/>
      <c r="J43" s="566" t="e">
        <f>IF(AND(Q43="",#REF!&gt;0,#REF!&lt;5),K43,)</f>
        <v>#REF!</v>
      </c>
      <c r="K43" s="567" t="str">
        <f>IF(D43="","ZZZ9",IF(AND(#REF!&gt;0,#REF!&lt;5),D43&amp;#REF!,D43&amp;"9"))</f>
        <v>ZZZ9</v>
      </c>
      <c r="L43" s="568">
        <f t="shared" si="0"/>
        <v>999</v>
      </c>
      <c r="M43" s="577">
        <f t="shared" si="1"/>
        <v>999</v>
      </c>
      <c r="N43" s="574"/>
      <c r="O43" s="252"/>
      <c r="P43" s="570">
        <f t="shared" si="2"/>
        <v>999</v>
      </c>
      <c r="Q43" s="252"/>
    </row>
    <row r="44" spans="1:17" s="203" customFormat="1" ht="18.899999999999999" customHeight="1">
      <c r="A44" s="562">
        <v>38</v>
      </c>
      <c r="B44" s="246"/>
      <c r="C44" s="246"/>
      <c r="D44" s="247"/>
      <c r="E44" s="563"/>
      <c r="F44" s="252"/>
      <c r="G44" s="252"/>
      <c r="H44" s="571"/>
      <c r="I44" s="572"/>
      <c r="J44" s="566" t="e">
        <f>IF(AND(Q44="",#REF!&gt;0,#REF!&lt;5),K44,)</f>
        <v>#REF!</v>
      </c>
      <c r="K44" s="567" t="str">
        <f>IF(D44="","ZZZ9",IF(AND(#REF!&gt;0,#REF!&lt;5),D44&amp;#REF!,D44&amp;"9"))</f>
        <v>ZZZ9</v>
      </c>
      <c r="L44" s="568">
        <f t="shared" si="0"/>
        <v>999</v>
      </c>
      <c r="M44" s="577">
        <f t="shared" si="1"/>
        <v>999</v>
      </c>
      <c r="N44" s="574"/>
      <c r="O44" s="252"/>
      <c r="P44" s="570">
        <f t="shared" si="2"/>
        <v>999</v>
      </c>
      <c r="Q44" s="252"/>
    </row>
    <row r="45" spans="1:17" s="203" customFormat="1" ht="18.899999999999999" customHeight="1">
      <c r="A45" s="562">
        <v>39</v>
      </c>
      <c r="B45" s="246"/>
      <c r="C45" s="246"/>
      <c r="D45" s="247"/>
      <c r="E45" s="563"/>
      <c r="F45" s="252"/>
      <c r="G45" s="252"/>
      <c r="H45" s="571"/>
      <c r="I45" s="572"/>
      <c r="J45" s="566" t="e">
        <f>IF(AND(Q45="",#REF!&gt;0,#REF!&lt;5),K45,)</f>
        <v>#REF!</v>
      </c>
      <c r="K45" s="567" t="str">
        <f>IF(D45="","ZZZ9",IF(AND(#REF!&gt;0,#REF!&lt;5),D45&amp;#REF!,D45&amp;"9"))</f>
        <v>ZZZ9</v>
      </c>
      <c r="L45" s="568">
        <f t="shared" si="0"/>
        <v>999</v>
      </c>
      <c r="M45" s="577">
        <f t="shared" si="1"/>
        <v>999</v>
      </c>
      <c r="N45" s="574"/>
      <c r="O45" s="252"/>
      <c r="P45" s="570">
        <f t="shared" si="2"/>
        <v>999</v>
      </c>
      <c r="Q45" s="252"/>
    </row>
    <row r="46" spans="1:17" s="203" customFormat="1" ht="18.899999999999999" customHeight="1">
      <c r="A46" s="562">
        <v>40</v>
      </c>
      <c r="B46" s="246"/>
      <c r="C46" s="246"/>
      <c r="D46" s="247"/>
      <c r="E46" s="563"/>
      <c r="F46" s="252"/>
      <c r="G46" s="252"/>
      <c r="H46" s="571"/>
      <c r="I46" s="572"/>
      <c r="J46" s="566" t="e">
        <f>IF(AND(Q46="",#REF!&gt;0,#REF!&lt;5),K46,)</f>
        <v>#REF!</v>
      </c>
      <c r="K46" s="567" t="str">
        <f>IF(D46="","ZZZ9",IF(AND(#REF!&gt;0,#REF!&lt;5),D46&amp;#REF!,D46&amp;"9"))</f>
        <v>ZZZ9</v>
      </c>
      <c r="L46" s="568">
        <f t="shared" si="0"/>
        <v>999</v>
      </c>
      <c r="M46" s="577">
        <f t="shared" si="1"/>
        <v>999</v>
      </c>
      <c r="N46" s="574"/>
      <c r="O46" s="252"/>
      <c r="P46" s="570">
        <f t="shared" si="2"/>
        <v>999</v>
      </c>
      <c r="Q46" s="252"/>
    </row>
    <row r="47" spans="1:17" s="203" customFormat="1" ht="18.899999999999999" customHeight="1">
      <c r="A47" s="562">
        <v>41</v>
      </c>
      <c r="B47" s="246"/>
      <c r="C47" s="246"/>
      <c r="D47" s="247"/>
      <c r="E47" s="563"/>
      <c r="F47" s="252"/>
      <c r="G47" s="252"/>
      <c r="H47" s="571"/>
      <c r="I47" s="572"/>
      <c r="J47" s="566" t="e">
        <f>IF(AND(Q47="",#REF!&gt;0,#REF!&lt;5),K47,)</f>
        <v>#REF!</v>
      </c>
      <c r="K47" s="567" t="str">
        <f>IF(D47="","ZZZ9",IF(AND(#REF!&gt;0,#REF!&lt;5),D47&amp;#REF!,D47&amp;"9"))</f>
        <v>ZZZ9</v>
      </c>
      <c r="L47" s="568">
        <f t="shared" si="0"/>
        <v>999</v>
      </c>
      <c r="M47" s="577">
        <f t="shared" si="1"/>
        <v>999</v>
      </c>
      <c r="N47" s="574"/>
      <c r="O47" s="252"/>
      <c r="P47" s="570">
        <f t="shared" si="2"/>
        <v>999</v>
      </c>
      <c r="Q47" s="252"/>
    </row>
    <row r="48" spans="1:17" s="203" customFormat="1" ht="18.899999999999999" customHeight="1">
      <c r="A48" s="562">
        <v>42</v>
      </c>
      <c r="B48" s="246"/>
      <c r="C48" s="246"/>
      <c r="D48" s="247"/>
      <c r="E48" s="563"/>
      <c r="F48" s="252"/>
      <c r="G48" s="252"/>
      <c r="H48" s="571"/>
      <c r="I48" s="572"/>
      <c r="J48" s="566" t="e">
        <f>IF(AND(Q48="",#REF!&gt;0,#REF!&lt;5),K48,)</f>
        <v>#REF!</v>
      </c>
      <c r="K48" s="567" t="str">
        <f>IF(D48="","ZZZ9",IF(AND(#REF!&gt;0,#REF!&lt;5),D48&amp;#REF!,D48&amp;"9"))</f>
        <v>ZZZ9</v>
      </c>
      <c r="L48" s="568">
        <f t="shared" si="0"/>
        <v>999</v>
      </c>
      <c r="M48" s="577">
        <f t="shared" si="1"/>
        <v>999</v>
      </c>
      <c r="N48" s="574"/>
      <c r="O48" s="252"/>
      <c r="P48" s="570">
        <f t="shared" si="2"/>
        <v>999</v>
      </c>
      <c r="Q48" s="252"/>
    </row>
    <row r="49" spans="1:17" s="203" customFormat="1" ht="18.899999999999999" customHeight="1">
      <c r="A49" s="562">
        <v>43</v>
      </c>
      <c r="B49" s="246"/>
      <c r="C49" s="246"/>
      <c r="D49" s="247"/>
      <c r="E49" s="563"/>
      <c r="F49" s="252"/>
      <c r="G49" s="252"/>
      <c r="H49" s="571"/>
      <c r="I49" s="572"/>
      <c r="J49" s="566" t="e">
        <f>IF(AND(Q49="",#REF!&gt;0,#REF!&lt;5),K49,)</f>
        <v>#REF!</v>
      </c>
      <c r="K49" s="567" t="str">
        <f>IF(D49="","ZZZ9",IF(AND(#REF!&gt;0,#REF!&lt;5),D49&amp;#REF!,D49&amp;"9"))</f>
        <v>ZZZ9</v>
      </c>
      <c r="L49" s="568">
        <f t="shared" si="0"/>
        <v>999</v>
      </c>
      <c r="M49" s="577">
        <f t="shared" si="1"/>
        <v>999</v>
      </c>
      <c r="N49" s="574"/>
      <c r="O49" s="252"/>
      <c r="P49" s="570">
        <f t="shared" si="2"/>
        <v>999</v>
      </c>
      <c r="Q49" s="252"/>
    </row>
    <row r="50" spans="1:17" s="203" customFormat="1" ht="18.899999999999999" customHeight="1">
      <c r="A50" s="562">
        <v>44</v>
      </c>
      <c r="B50" s="246"/>
      <c r="C50" s="246"/>
      <c r="D50" s="247"/>
      <c r="E50" s="563"/>
      <c r="F50" s="252"/>
      <c r="G50" s="252"/>
      <c r="H50" s="571"/>
      <c r="I50" s="572"/>
      <c r="J50" s="566" t="e">
        <f>IF(AND(Q50="",#REF!&gt;0,#REF!&lt;5),K50,)</f>
        <v>#REF!</v>
      </c>
      <c r="K50" s="567" t="str">
        <f>IF(D50="","ZZZ9",IF(AND(#REF!&gt;0,#REF!&lt;5),D50&amp;#REF!,D50&amp;"9"))</f>
        <v>ZZZ9</v>
      </c>
      <c r="L50" s="568">
        <f t="shared" si="0"/>
        <v>999</v>
      </c>
      <c r="M50" s="577">
        <f t="shared" si="1"/>
        <v>999</v>
      </c>
      <c r="N50" s="574"/>
      <c r="O50" s="252"/>
      <c r="P50" s="570">
        <f t="shared" si="2"/>
        <v>999</v>
      </c>
      <c r="Q50" s="252"/>
    </row>
    <row r="51" spans="1:17" s="203" customFormat="1" ht="18.899999999999999" customHeight="1">
      <c r="A51" s="562">
        <v>45</v>
      </c>
      <c r="B51" s="246"/>
      <c r="C51" s="246"/>
      <c r="D51" s="247"/>
      <c r="E51" s="563"/>
      <c r="F51" s="252"/>
      <c r="G51" s="252"/>
      <c r="H51" s="571"/>
      <c r="I51" s="572"/>
      <c r="J51" s="566" t="e">
        <f>IF(AND(Q51="",#REF!&gt;0,#REF!&lt;5),K51,)</f>
        <v>#REF!</v>
      </c>
      <c r="K51" s="567" t="str">
        <f>IF(D51="","ZZZ9",IF(AND(#REF!&gt;0,#REF!&lt;5),D51&amp;#REF!,D51&amp;"9"))</f>
        <v>ZZZ9</v>
      </c>
      <c r="L51" s="568">
        <f t="shared" si="0"/>
        <v>999</v>
      </c>
      <c r="M51" s="577">
        <f t="shared" si="1"/>
        <v>999</v>
      </c>
      <c r="N51" s="574"/>
      <c r="O51" s="252"/>
      <c r="P51" s="570">
        <f t="shared" si="2"/>
        <v>999</v>
      </c>
      <c r="Q51" s="252"/>
    </row>
    <row r="52" spans="1:17" s="203" customFormat="1" ht="18.899999999999999" customHeight="1">
      <c r="A52" s="562">
        <v>46</v>
      </c>
      <c r="B52" s="246"/>
      <c r="C52" s="246"/>
      <c r="D52" s="247"/>
      <c r="E52" s="563"/>
      <c r="F52" s="252"/>
      <c r="G52" s="252"/>
      <c r="H52" s="571"/>
      <c r="I52" s="572"/>
      <c r="J52" s="566" t="e">
        <f>IF(AND(Q52="",#REF!&gt;0,#REF!&lt;5),K52,)</f>
        <v>#REF!</v>
      </c>
      <c r="K52" s="567" t="str">
        <f>IF(D52="","ZZZ9",IF(AND(#REF!&gt;0,#REF!&lt;5),D52&amp;#REF!,D52&amp;"9"))</f>
        <v>ZZZ9</v>
      </c>
      <c r="L52" s="568">
        <f t="shared" si="0"/>
        <v>999</v>
      </c>
      <c r="M52" s="577">
        <f t="shared" si="1"/>
        <v>999</v>
      </c>
      <c r="N52" s="574"/>
      <c r="O52" s="252"/>
      <c r="P52" s="570">
        <f t="shared" si="2"/>
        <v>999</v>
      </c>
      <c r="Q52" s="252"/>
    </row>
    <row r="53" spans="1:17" s="203" customFormat="1" ht="18.899999999999999" customHeight="1">
      <c r="A53" s="562">
        <v>47</v>
      </c>
      <c r="B53" s="246"/>
      <c r="C53" s="246"/>
      <c r="D53" s="247"/>
      <c r="E53" s="563"/>
      <c r="F53" s="252"/>
      <c r="G53" s="252"/>
      <c r="H53" s="571"/>
      <c r="I53" s="572"/>
      <c r="J53" s="566" t="e">
        <f>IF(AND(Q53="",#REF!&gt;0,#REF!&lt;5),K53,)</f>
        <v>#REF!</v>
      </c>
      <c r="K53" s="567" t="str">
        <f>IF(D53="","ZZZ9",IF(AND(#REF!&gt;0,#REF!&lt;5),D53&amp;#REF!,D53&amp;"9"))</f>
        <v>ZZZ9</v>
      </c>
      <c r="L53" s="568">
        <f t="shared" si="0"/>
        <v>999</v>
      </c>
      <c r="M53" s="577">
        <f t="shared" si="1"/>
        <v>999</v>
      </c>
      <c r="N53" s="574"/>
      <c r="O53" s="252"/>
      <c r="P53" s="570">
        <f t="shared" si="2"/>
        <v>999</v>
      </c>
      <c r="Q53" s="252"/>
    </row>
    <row r="54" spans="1:17" s="203" customFormat="1" ht="18.899999999999999" customHeight="1">
      <c r="A54" s="562">
        <v>48</v>
      </c>
      <c r="B54" s="246"/>
      <c r="C54" s="246"/>
      <c r="D54" s="247"/>
      <c r="E54" s="563"/>
      <c r="F54" s="252"/>
      <c r="G54" s="252"/>
      <c r="H54" s="571"/>
      <c r="I54" s="572"/>
      <c r="J54" s="566" t="e">
        <f>IF(AND(Q54="",#REF!&gt;0,#REF!&lt;5),K54,)</f>
        <v>#REF!</v>
      </c>
      <c r="K54" s="567" t="str">
        <f>IF(D54="","ZZZ9",IF(AND(#REF!&gt;0,#REF!&lt;5),D54&amp;#REF!,D54&amp;"9"))</f>
        <v>ZZZ9</v>
      </c>
      <c r="L54" s="568">
        <f t="shared" si="0"/>
        <v>999</v>
      </c>
      <c r="M54" s="577">
        <f t="shared" si="1"/>
        <v>999</v>
      </c>
      <c r="N54" s="574"/>
      <c r="O54" s="252"/>
      <c r="P54" s="570">
        <f t="shared" si="2"/>
        <v>999</v>
      </c>
      <c r="Q54" s="252"/>
    </row>
    <row r="55" spans="1:17" s="203" customFormat="1" ht="18.899999999999999" customHeight="1">
      <c r="A55" s="562">
        <v>49</v>
      </c>
      <c r="B55" s="246"/>
      <c r="C55" s="246"/>
      <c r="D55" s="247"/>
      <c r="E55" s="563"/>
      <c r="F55" s="252"/>
      <c r="G55" s="252"/>
      <c r="H55" s="571"/>
      <c r="I55" s="572"/>
      <c r="J55" s="566" t="e">
        <f>IF(AND(Q55="",#REF!&gt;0,#REF!&lt;5),K55,)</f>
        <v>#REF!</v>
      </c>
      <c r="K55" s="567" t="str">
        <f>IF(D55="","ZZZ9",IF(AND(#REF!&gt;0,#REF!&lt;5),D55&amp;#REF!,D55&amp;"9"))</f>
        <v>ZZZ9</v>
      </c>
      <c r="L55" s="568">
        <f t="shared" si="0"/>
        <v>999</v>
      </c>
      <c r="M55" s="577">
        <f t="shared" si="1"/>
        <v>999</v>
      </c>
      <c r="N55" s="574"/>
      <c r="O55" s="252"/>
      <c r="P55" s="570">
        <f t="shared" si="2"/>
        <v>999</v>
      </c>
      <c r="Q55" s="252"/>
    </row>
    <row r="56" spans="1:17" s="203" customFormat="1" ht="18.899999999999999" customHeight="1">
      <c r="A56" s="562">
        <v>50</v>
      </c>
      <c r="B56" s="246"/>
      <c r="C56" s="246"/>
      <c r="D56" s="247"/>
      <c r="E56" s="563"/>
      <c r="F56" s="252"/>
      <c r="G56" s="252"/>
      <c r="H56" s="571"/>
      <c r="I56" s="572"/>
      <c r="J56" s="566" t="e">
        <f>IF(AND(Q56="",#REF!&gt;0,#REF!&lt;5),K56,)</f>
        <v>#REF!</v>
      </c>
      <c r="K56" s="567" t="str">
        <f>IF(D56="","ZZZ9",IF(AND(#REF!&gt;0,#REF!&lt;5),D56&amp;#REF!,D56&amp;"9"))</f>
        <v>ZZZ9</v>
      </c>
      <c r="L56" s="568">
        <f t="shared" si="0"/>
        <v>999</v>
      </c>
      <c r="M56" s="577">
        <f t="shared" si="1"/>
        <v>999</v>
      </c>
      <c r="N56" s="574"/>
      <c r="O56" s="252"/>
      <c r="P56" s="570">
        <f t="shared" si="2"/>
        <v>999</v>
      </c>
      <c r="Q56" s="252"/>
    </row>
    <row r="57" spans="1:17" s="203" customFormat="1" ht="18.899999999999999" customHeight="1">
      <c r="A57" s="562">
        <v>51</v>
      </c>
      <c r="B57" s="246"/>
      <c r="C57" s="246"/>
      <c r="D57" s="247"/>
      <c r="E57" s="563"/>
      <c r="F57" s="252"/>
      <c r="G57" s="252"/>
      <c r="H57" s="571"/>
      <c r="I57" s="572"/>
      <c r="J57" s="566" t="e">
        <f>IF(AND(Q57="",#REF!&gt;0,#REF!&lt;5),K57,)</f>
        <v>#REF!</v>
      </c>
      <c r="K57" s="567" t="str">
        <f>IF(D57="","ZZZ9",IF(AND(#REF!&gt;0,#REF!&lt;5),D57&amp;#REF!,D57&amp;"9"))</f>
        <v>ZZZ9</v>
      </c>
      <c r="L57" s="568">
        <f t="shared" si="0"/>
        <v>999</v>
      </c>
      <c r="M57" s="577">
        <f t="shared" si="1"/>
        <v>999</v>
      </c>
      <c r="N57" s="574"/>
      <c r="O57" s="252"/>
      <c r="P57" s="570">
        <f t="shared" si="2"/>
        <v>999</v>
      </c>
      <c r="Q57" s="252"/>
    </row>
    <row r="58" spans="1:17" s="203" customFormat="1" ht="18.899999999999999" customHeight="1">
      <c r="A58" s="562">
        <v>52</v>
      </c>
      <c r="B58" s="246"/>
      <c r="C58" s="246"/>
      <c r="D58" s="247"/>
      <c r="E58" s="563"/>
      <c r="F58" s="252"/>
      <c r="G58" s="252"/>
      <c r="H58" s="571"/>
      <c r="I58" s="572"/>
      <c r="J58" s="566" t="e">
        <f>IF(AND(Q58="",#REF!&gt;0,#REF!&lt;5),K58,)</f>
        <v>#REF!</v>
      </c>
      <c r="K58" s="567" t="str">
        <f>IF(D58="","ZZZ9",IF(AND(#REF!&gt;0,#REF!&lt;5),D58&amp;#REF!,D58&amp;"9"))</f>
        <v>ZZZ9</v>
      </c>
      <c r="L58" s="568">
        <f t="shared" si="0"/>
        <v>999</v>
      </c>
      <c r="M58" s="577">
        <f t="shared" si="1"/>
        <v>999</v>
      </c>
      <c r="N58" s="574"/>
      <c r="O58" s="252"/>
      <c r="P58" s="570">
        <f t="shared" si="2"/>
        <v>999</v>
      </c>
      <c r="Q58" s="252"/>
    </row>
    <row r="59" spans="1:17" s="203" customFormat="1" ht="18.899999999999999" customHeight="1">
      <c r="A59" s="562">
        <v>53</v>
      </c>
      <c r="B59" s="246"/>
      <c r="C59" s="246"/>
      <c r="D59" s="247"/>
      <c r="E59" s="563"/>
      <c r="F59" s="252"/>
      <c r="G59" s="252"/>
      <c r="H59" s="571"/>
      <c r="I59" s="572"/>
      <c r="J59" s="566" t="e">
        <f>IF(AND(Q59="",#REF!&gt;0,#REF!&lt;5),K59,)</f>
        <v>#REF!</v>
      </c>
      <c r="K59" s="567" t="str">
        <f>IF(D59="","ZZZ9",IF(AND(#REF!&gt;0,#REF!&lt;5),D59&amp;#REF!,D59&amp;"9"))</f>
        <v>ZZZ9</v>
      </c>
      <c r="L59" s="568">
        <f t="shared" si="0"/>
        <v>999</v>
      </c>
      <c r="M59" s="577">
        <f t="shared" si="1"/>
        <v>999</v>
      </c>
      <c r="N59" s="574"/>
      <c r="O59" s="252"/>
      <c r="P59" s="570">
        <f t="shared" si="2"/>
        <v>999</v>
      </c>
      <c r="Q59" s="252"/>
    </row>
    <row r="60" spans="1:17" s="203" customFormat="1" ht="18.899999999999999" customHeight="1">
      <c r="A60" s="562">
        <v>54</v>
      </c>
      <c r="B60" s="246"/>
      <c r="C60" s="246"/>
      <c r="D60" s="247"/>
      <c r="E60" s="563"/>
      <c r="F60" s="252"/>
      <c r="G60" s="252"/>
      <c r="H60" s="571"/>
      <c r="I60" s="572"/>
      <c r="J60" s="566" t="e">
        <f>IF(AND(Q60="",#REF!&gt;0,#REF!&lt;5),K60,)</f>
        <v>#REF!</v>
      </c>
      <c r="K60" s="567" t="str">
        <f>IF(D60="","ZZZ9",IF(AND(#REF!&gt;0,#REF!&lt;5),D60&amp;#REF!,D60&amp;"9"))</f>
        <v>ZZZ9</v>
      </c>
      <c r="L60" s="568">
        <f t="shared" si="0"/>
        <v>999</v>
      </c>
      <c r="M60" s="577">
        <f t="shared" si="1"/>
        <v>999</v>
      </c>
      <c r="N60" s="574"/>
      <c r="O60" s="252"/>
      <c r="P60" s="570">
        <f t="shared" si="2"/>
        <v>999</v>
      </c>
      <c r="Q60" s="252"/>
    </row>
    <row r="61" spans="1:17" s="203" customFormat="1" ht="18.899999999999999" customHeight="1">
      <c r="A61" s="562">
        <v>55</v>
      </c>
      <c r="B61" s="246"/>
      <c r="C61" s="246"/>
      <c r="D61" s="247"/>
      <c r="E61" s="563"/>
      <c r="F61" s="252"/>
      <c r="G61" s="252"/>
      <c r="H61" s="571"/>
      <c r="I61" s="572"/>
      <c r="J61" s="566" t="e">
        <f>IF(AND(Q61="",#REF!&gt;0,#REF!&lt;5),K61,)</f>
        <v>#REF!</v>
      </c>
      <c r="K61" s="567" t="str">
        <f>IF(D61="","ZZZ9",IF(AND(#REF!&gt;0,#REF!&lt;5),D61&amp;#REF!,D61&amp;"9"))</f>
        <v>ZZZ9</v>
      </c>
      <c r="L61" s="568">
        <f t="shared" si="0"/>
        <v>999</v>
      </c>
      <c r="M61" s="577">
        <f t="shared" si="1"/>
        <v>999</v>
      </c>
      <c r="N61" s="574"/>
      <c r="O61" s="252"/>
      <c r="P61" s="570">
        <f t="shared" si="2"/>
        <v>999</v>
      </c>
      <c r="Q61" s="252"/>
    </row>
    <row r="62" spans="1:17" s="203" customFormat="1" ht="18.899999999999999" customHeight="1">
      <c r="A62" s="562">
        <v>56</v>
      </c>
      <c r="B62" s="246"/>
      <c r="C62" s="246"/>
      <c r="D62" s="247"/>
      <c r="E62" s="563"/>
      <c r="F62" s="252"/>
      <c r="G62" s="252"/>
      <c r="H62" s="571"/>
      <c r="I62" s="572"/>
      <c r="J62" s="566" t="e">
        <f>IF(AND(Q62="",#REF!&gt;0,#REF!&lt;5),K62,)</f>
        <v>#REF!</v>
      </c>
      <c r="K62" s="567" t="str">
        <f>IF(D62="","ZZZ9",IF(AND(#REF!&gt;0,#REF!&lt;5),D62&amp;#REF!,D62&amp;"9"))</f>
        <v>ZZZ9</v>
      </c>
      <c r="L62" s="568">
        <f t="shared" si="0"/>
        <v>999</v>
      </c>
      <c r="M62" s="577">
        <f t="shared" si="1"/>
        <v>999</v>
      </c>
      <c r="N62" s="574"/>
      <c r="O62" s="252"/>
      <c r="P62" s="570">
        <f t="shared" si="2"/>
        <v>999</v>
      </c>
      <c r="Q62" s="252"/>
    </row>
    <row r="63" spans="1:17" s="203" customFormat="1" ht="18.899999999999999" customHeight="1">
      <c r="A63" s="562">
        <v>57</v>
      </c>
      <c r="B63" s="246"/>
      <c r="C63" s="246"/>
      <c r="D63" s="247"/>
      <c r="E63" s="563"/>
      <c r="F63" s="252"/>
      <c r="G63" s="252"/>
      <c r="H63" s="571"/>
      <c r="I63" s="572"/>
      <c r="J63" s="566" t="e">
        <f>IF(AND(Q63="",#REF!&gt;0,#REF!&lt;5),K63,)</f>
        <v>#REF!</v>
      </c>
      <c r="K63" s="567" t="str">
        <f>IF(D63="","ZZZ9",IF(AND(#REF!&gt;0,#REF!&lt;5),D63&amp;#REF!,D63&amp;"9"))</f>
        <v>ZZZ9</v>
      </c>
      <c r="L63" s="568">
        <f t="shared" si="0"/>
        <v>999</v>
      </c>
      <c r="M63" s="577">
        <f t="shared" si="1"/>
        <v>999</v>
      </c>
      <c r="N63" s="574"/>
      <c r="O63" s="252"/>
      <c r="P63" s="570">
        <f t="shared" si="2"/>
        <v>999</v>
      </c>
      <c r="Q63" s="252"/>
    </row>
    <row r="64" spans="1:17" s="203" customFormat="1" ht="18.899999999999999" customHeight="1">
      <c r="A64" s="562">
        <v>58</v>
      </c>
      <c r="B64" s="246"/>
      <c r="C64" s="246"/>
      <c r="D64" s="247"/>
      <c r="E64" s="563"/>
      <c r="F64" s="252"/>
      <c r="G64" s="252"/>
      <c r="H64" s="571"/>
      <c r="I64" s="572"/>
      <c r="J64" s="566" t="e">
        <f>IF(AND(Q64="",#REF!&gt;0,#REF!&lt;5),K64,)</f>
        <v>#REF!</v>
      </c>
      <c r="K64" s="567" t="str">
        <f>IF(D64="","ZZZ9",IF(AND(#REF!&gt;0,#REF!&lt;5),D64&amp;#REF!,D64&amp;"9"))</f>
        <v>ZZZ9</v>
      </c>
      <c r="L64" s="568">
        <f t="shared" si="0"/>
        <v>999</v>
      </c>
      <c r="M64" s="577">
        <f t="shared" si="1"/>
        <v>999</v>
      </c>
      <c r="N64" s="574"/>
      <c r="O64" s="252"/>
      <c r="P64" s="570">
        <f t="shared" si="2"/>
        <v>999</v>
      </c>
      <c r="Q64" s="252"/>
    </row>
    <row r="65" spans="1:17" s="203" customFormat="1" ht="18.899999999999999" customHeight="1">
      <c r="A65" s="562">
        <v>59</v>
      </c>
      <c r="B65" s="246"/>
      <c r="C65" s="246"/>
      <c r="D65" s="247"/>
      <c r="E65" s="563"/>
      <c r="F65" s="252"/>
      <c r="G65" s="252"/>
      <c r="H65" s="571"/>
      <c r="I65" s="572"/>
      <c r="J65" s="566" t="e">
        <f>IF(AND(Q65="",#REF!&gt;0,#REF!&lt;5),K65,)</f>
        <v>#REF!</v>
      </c>
      <c r="K65" s="567" t="str">
        <f>IF(D65="","ZZZ9",IF(AND(#REF!&gt;0,#REF!&lt;5),D65&amp;#REF!,D65&amp;"9"))</f>
        <v>ZZZ9</v>
      </c>
      <c r="L65" s="568">
        <f t="shared" si="0"/>
        <v>999</v>
      </c>
      <c r="M65" s="577">
        <f t="shared" si="1"/>
        <v>999</v>
      </c>
      <c r="N65" s="574"/>
      <c r="O65" s="252"/>
      <c r="P65" s="570">
        <f t="shared" si="2"/>
        <v>999</v>
      </c>
      <c r="Q65" s="252"/>
    </row>
    <row r="66" spans="1:17" s="203" customFormat="1" ht="18.899999999999999" customHeight="1">
      <c r="A66" s="562">
        <v>60</v>
      </c>
      <c r="B66" s="246"/>
      <c r="C66" s="246"/>
      <c r="D66" s="247"/>
      <c r="E66" s="563"/>
      <c r="F66" s="252"/>
      <c r="G66" s="252"/>
      <c r="H66" s="571"/>
      <c r="I66" s="572"/>
      <c r="J66" s="566" t="e">
        <f>IF(AND(Q66="",#REF!&gt;0,#REF!&lt;5),K66,)</f>
        <v>#REF!</v>
      </c>
      <c r="K66" s="567" t="str">
        <f>IF(D66="","ZZZ9",IF(AND(#REF!&gt;0,#REF!&lt;5),D66&amp;#REF!,D66&amp;"9"))</f>
        <v>ZZZ9</v>
      </c>
      <c r="L66" s="568">
        <f t="shared" si="0"/>
        <v>999</v>
      </c>
      <c r="M66" s="577">
        <f t="shared" si="1"/>
        <v>999</v>
      </c>
      <c r="N66" s="574"/>
      <c r="O66" s="252"/>
      <c r="P66" s="570">
        <f t="shared" si="2"/>
        <v>999</v>
      </c>
      <c r="Q66" s="252"/>
    </row>
    <row r="67" spans="1:17" s="203" customFormat="1" ht="18.899999999999999" customHeight="1">
      <c r="A67" s="562">
        <v>61</v>
      </c>
      <c r="B67" s="246"/>
      <c r="C67" s="246"/>
      <c r="D67" s="247"/>
      <c r="E67" s="563"/>
      <c r="F67" s="252"/>
      <c r="G67" s="252"/>
      <c r="H67" s="571"/>
      <c r="I67" s="572"/>
      <c r="J67" s="566" t="e">
        <f>IF(AND(Q67="",#REF!&gt;0,#REF!&lt;5),K67,)</f>
        <v>#REF!</v>
      </c>
      <c r="K67" s="567" t="str">
        <f>IF(D67="","ZZZ9",IF(AND(#REF!&gt;0,#REF!&lt;5),D67&amp;#REF!,D67&amp;"9"))</f>
        <v>ZZZ9</v>
      </c>
      <c r="L67" s="568">
        <f t="shared" si="0"/>
        <v>999</v>
      </c>
      <c r="M67" s="577">
        <f t="shared" si="1"/>
        <v>999</v>
      </c>
      <c r="N67" s="574"/>
      <c r="O67" s="252"/>
      <c r="P67" s="570">
        <f t="shared" si="2"/>
        <v>999</v>
      </c>
      <c r="Q67" s="252"/>
    </row>
    <row r="68" spans="1:17" s="203" customFormat="1" ht="18.899999999999999" customHeight="1">
      <c r="A68" s="562">
        <v>62</v>
      </c>
      <c r="B68" s="246"/>
      <c r="C68" s="246"/>
      <c r="D68" s="247"/>
      <c r="E68" s="563"/>
      <c r="F68" s="252"/>
      <c r="G68" s="252"/>
      <c r="H68" s="571"/>
      <c r="I68" s="572"/>
      <c r="J68" s="566" t="e">
        <f>IF(AND(Q68="",#REF!&gt;0,#REF!&lt;5),K68,)</f>
        <v>#REF!</v>
      </c>
      <c r="K68" s="567" t="str">
        <f>IF(D68="","ZZZ9",IF(AND(#REF!&gt;0,#REF!&lt;5),D68&amp;#REF!,D68&amp;"9"))</f>
        <v>ZZZ9</v>
      </c>
      <c r="L68" s="568">
        <f t="shared" si="0"/>
        <v>999</v>
      </c>
      <c r="M68" s="577">
        <f t="shared" si="1"/>
        <v>999</v>
      </c>
      <c r="N68" s="574"/>
      <c r="O68" s="252"/>
      <c r="P68" s="570">
        <f t="shared" si="2"/>
        <v>999</v>
      </c>
      <c r="Q68" s="252"/>
    </row>
    <row r="69" spans="1:17" s="203" customFormat="1" ht="18.899999999999999" customHeight="1">
      <c r="A69" s="562">
        <v>63</v>
      </c>
      <c r="B69" s="246"/>
      <c r="C69" s="246"/>
      <c r="D69" s="247"/>
      <c r="E69" s="563"/>
      <c r="F69" s="252"/>
      <c r="G69" s="252"/>
      <c r="H69" s="571"/>
      <c r="I69" s="572"/>
      <c r="J69" s="566" t="e">
        <f>IF(AND(Q69="",#REF!&gt;0,#REF!&lt;5),K69,)</f>
        <v>#REF!</v>
      </c>
      <c r="K69" s="567" t="str">
        <f>IF(D69="","ZZZ9",IF(AND(#REF!&gt;0,#REF!&lt;5),D69&amp;#REF!,D69&amp;"9"))</f>
        <v>ZZZ9</v>
      </c>
      <c r="L69" s="568">
        <f t="shared" si="0"/>
        <v>999</v>
      </c>
      <c r="M69" s="577">
        <f t="shared" si="1"/>
        <v>999</v>
      </c>
      <c r="N69" s="574"/>
      <c r="O69" s="252"/>
      <c r="P69" s="570">
        <f t="shared" si="2"/>
        <v>999</v>
      </c>
      <c r="Q69" s="252"/>
    </row>
    <row r="70" spans="1:17" s="203" customFormat="1" ht="18.899999999999999" customHeight="1">
      <c r="A70" s="562">
        <v>64</v>
      </c>
      <c r="B70" s="246"/>
      <c r="C70" s="246"/>
      <c r="D70" s="247"/>
      <c r="E70" s="563"/>
      <c r="F70" s="252"/>
      <c r="G70" s="252"/>
      <c r="H70" s="571"/>
      <c r="I70" s="572"/>
      <c r="J70" s="566" t="e">
        <f>IF(AND(Q70="",#REF!&gt;0,#REF!&lt;5),K70,)</f>
        <v>#REF!</v>
      </c>
      <c r="K70" s="567" t="str">
        <f>IF(D70="","ZZZ9",IF(AND(#REF!&gt;0,#REF!&lt;5),D70&amp;#REF!,D70&amp;"9"))</f>
        <v>ZZZ9</v>
      </c>
      <c r="L70" s="568">
        <f t="shared" si="0"/>
        <v>999</v>
      </c>
      <c r="M70" s="577">
        <f t="shared" si="1"/>
        <v>999</v>
      </c>
      <c r="N70" s="574"/>
      <c r="O70" s="252"/>
      <c r="P70" s="570">
        <f t="shared" si="2"/>
        <v>999</v>
      </c>
      <c r="Q70" s="252"/>
    </row>
    <row r="71" spans="1:17" s="203" customFormat="1" ht="18.899999999999999" customHeight="1">
      <c r="A71" s="562">
        <v>65</v>
      </c>
      <c r="B71" s="246"/>
      <c r="C71" s="246"/>
      <c r="D71" s="247"/>
      <c r="E71" s="563"/>
      <c r="F71" s="252"/>
      <c r="G71" s="252"/>
      <c r="H71" s="571"/>
      <c r="I71" s="572"/>
      <c r="J71" s="566" t="e">
        <f>IF(AND(Q71="",#REF!&gt;0,#REF!&lt;5),K71,)</f>
        <v>#REF!</v>
      </c>
      <c r="K71" s="567" t="str">
        <f>IF(D71="","ZZZ9",IF(AND(#REF!&gt;0,#REF!&lt;5),D71&amp;#REF!,D71&amp;"9"))</f>
        <v>ZZZ9</v>
      </c>
      <c r="L71" s="568">
        <f t="shared" si="0"/>
        <v>999</v>
      </c>
      <c r="M71" s="577">
        <f t="shared" si="1"/>
        <v>999</v>
      </c>
      <c r="N71" s="574"/>
      <c r="O71" s="252"/>
      <c r="P71" s="570">
        <f t="shared" si="2"/>
        <v>999</v>
      </c>
      <c r="Q71" s="252"/>
    </row>
    <row r="72" spans="1:17" s="203" customFormat="1" ht="18.899999999999999" customHeight="1">
      <c r="A72" s="562">
        <v>66</v>
      </c>
      <c r="B72" s="246"/>
      <c r="C72" s="246"/>
      <c r="D72" s="247"/>
      <c r="E72" s="563"/>
      <c r="F72" s="252"/>
      <c r="G72" s="252"/>
      <c r="H72" s="571"/>
      <c r="I72" s="572"/>
      <c r="J72" s="566" t="e">
        <f>IF(AND(Q72="",#REF!&gt;0,#REF!&lt;5),K72,)</f>
        <v>#REF!</v>
      </c>
      <c r="K72" s="567" t="str">
        <f>IF(D72="","ZZZ9",IF(AND(#REF!&gt;0,#REF!&lt;5),D72&amp;#REF!,D72&amp;"9"))</f>
        <v>ZZZ9</v>
      </c>
      <c r="L72" s="568">
        <f t="shared" si="0"/>
        <v>999</v>
      </c>
      <c r="M72" s="577">
        <f t="shared" si="1"/>
        <v>999</v>
      </c>
      <c r="N72" s="574"/>
      <c r="O72" s="252"/>
      <c r="P72" s="570">
        <f t="shared" si="2"/>
        <v>999</v>
      </c>
      <c r="Q72" s="252"/>
    </row>
    <row r="73" spans="1:17" s="203" customFormat="1" ht="18.899999999999999" customHeight="1">
      <c r="A73" s="562">
        <v>67</v>
      </c>
      <c r="B73" s="246"/>
      <c r="C73" s="246"/>
      <c r="D73" s="247"/>
      <c r="E73" s="563"/>
      <c r="F73" s="252"/>
      <c r="G73" s="252"/>
      <c r="H73" s="571"/>
      <c r="I73" s="572"/>
      <c r="J73" s="566" t="e">
        <f>IF(AND(Q73="",#REF!&gt;0,#REF!&lt;5),K73,)</f>
        <v>#REF!</v>
      </c>
      <c r="K73" s="567" t="str">
        <f>IF(D73="","ZZZ9",IF(AND(#REF!&gt;0,#REF!&lt;5),D73&amp;#REF!,D73&amp;"9"))</f>
        <v>ZZZ9</v>
      </c>
      <c r="L73" s="568">
        <f t="shared" si="0"/>
        <v>999</v>
      </c>
      <c r="M73" s="577">
        <f t="shared" si="1"/>
        <v>999</v>
      </c>
      <c r="N73" s="574"/>
      <c r="O73" s="252"/>
      <c r="P73" s="570">
        <f t="shared" si="2"/>
        <v>999</v>
      </c>
      <c r="Q73" s="252"/>
    </row>
    <row r="74" spans="1:17" s="203" customFormat="1" ht="18.899999999999999" customHeight="1">
      <c r="A74" s="562">
        <v>68</v>
      </c>
      <c r="B74" s="246"/>
      <c r="C74" s="246"/>
      <c r="D74" s="247"/>
      <c r="E74" s="563"/>
      <c r="F74" s="252"/>
      <c r="G74" s="252"/>
      <c r="H74" s="571"/>
      <c r="I74" s="572"/>
      <c r="J74" s="566" t="e">
        <f>IF(AND(Q74="",#REF!&gt;0,#REF!&lt;5),K74,)</f>
        <v>#REF!</v>
      </c>
      <c r="K74" s="567" t="str">
        <f>IF(D74="","ZZZ9",IF(AND(#REF!&gt;0,#REF!&lt;5),D74&amp;#REF!,D74&amp;"9"))</f>
        <v>ZZZ9</v>
      </c>
      <c r="L74" s="568">
        <f t="shared" si="0"/>
        <v>999</v>
      </c>
      <c r="M74" s="577">
        <f t="shared" si="1"/>
        <v>999</v>
      </c>
      <c r="N74" s="574"/>
      <c r="O74" s="252"/>
      <c r="P74" s="570">
        <f t="shared" si="2"/>
        <v>999</v>
      </c>
      <c r="Q74" s="252"/>
    </row>
    <row r="75" spans="1:17" s="203" customFormat="1" ht="18.899999999999999" customHeight="1">
      <c r="A75" s="562">
        <v>69</v>
      </c>
      <c r="B75" s="246"/>
      <c r="C75" s="246"/>
      <c r="D75" s="247"/>
      <c r="E75" s="563"/>
      <c r="F75" s="252"/>
      <c r="G75" s="252"/>
      <c r="H75" s="571"/>
      <c r="I75" s="572"/>
      <c r="J75" s="566" t="e">
        <f>IF(AND(Q75="",#REF!&gt;0,#REF!&lt;5),K75,)</f>
        <v>#REF!</v>
      </c>
      <c r="K75" s="567" t="str">
        <f>IF(D75="","ZZZ9",IF(AND(#REF!&gt;0,#REF!&lt;5),D75&amp;#REF!,D75&amp;"9"))</f>
        <v>ZZZ9</v>
      </c>
      <c r="L75" s="568">
        <f t="shared" si="0"/>
        <v>999</v>
      </c>
      <c r="M75" s="577">
        <f t="shared" si="1"/>
        <v>999</v>
      </c>
      <c r="N75" s="574"/>
      <c r="O75" s="252"/>
      <c r="P75" s="570">
        <f t="shared" si="2"/>
        <v>999</v>
      </c>
      <c r="Q75" s="252"/>
    </row>
    <row r="76" spans="1:17" s="203" customFormat="1" ht="18.899999999999999" customHeight="1">
      <c r="A76" s="562">
        <v>70</v>
      </c>
      <c r="B76" s="246"/>
      <c r="C76" s="246"/>
      <c r="D76" s="247"/>
      <c r="E76" s="563"/>
      <c r="F76" s="252"/>
      <c r="G76" s="252"/>
      <c r="H76" s="571"/>
      <c r="I76" s="572"/>
      <c r="J76" s="566" t="e">
        <f>IF(AND(Q76="",#REF!&gt;0,#REF!&lt;5),K76,)</f>
        <v>#REF!</v>
      </c>
      <c r="K76" s="567" t="str">
        <f>IF(D76="","ZZZ9",IF(AND(#REF!&gt;0,#REF!&lt;5),D76&amp;#REF!,D76&amp;"9"))</f>
        <v>ZZZ9</v>
      </c>
      <c r="L76" s="568">
        <f t="shared" si="0"/>
        <v>999</v>
      </c>
      <c r="M76" s="577">
        <f t="shared" si="1"/>
        <v>999</v>
      </c>
      <c r="N76" s="574"/>
      <c r="O76" s="252"/>
      <c r="P76" s="570">
        <f t="shared" si="2"/>
        <v>999</v>
      </c>
      <c r="Q76" s="252"/>
    </row>
    <row r="77" spans="1:17" s="203" customFormat="1" ht="18.899999999999999" customHeight="1">
      <c r="A77" s="562">
        <v>71</v>
      </c>
      <c r="B77" s="246"/>
      <c r="C77" s="246"/>
      <c r="D77" s="247"/>
      <c r="E77" s="563"/>
      <c r="F77" s="252"/>
      <c r="G77" s="252"/>
      <c r="H77" s="571"/>
      <c r="I77" s="572"/>
      <c r="J77" s="566" t="e">
        <f>IF(AND(Q77="",#REF!&gt;0,#REF!&lt;5),K77,)</f>
        <v>#REF!</v>
      </c>
      <c r="K77" s="567" t="str">
        <f>IF(D77="","ZZZ9",IF(AND(#REF!&gt;0,#REF!&lt;5),D77&amp;#REF!,D77&amp;"9"))</f>
        <v>ZZZ9</v>
      </c>
      <c r="L77" s="568">
        <f t="shared" si="0"/>
        <v>999</v>
      </c>
      <c r="M77" s="577">
        <f t="shared" si="1"/>
        <v>999</v>
      </c>
      <c r="N77" s="574"/>
      <c r="O77" s="252"/>
      <c r="P77" s="570">
        <f t="shared" si="2"/>
        <v>999</v>
      </c>
      <c r="Q77" s="252"/>
    </row>
    <row r="78" spans="1:17" s="203" customFormat="1" ht="18.899999999999999" customHeight="1">
      <c r="A78" s="562">
        <v>72</v>
      </c>
      <c r="B78" s="246"/>
      <c r="C78" s="246"/>
      <c r="D78" s="247"/>
      <c r="E78" s="563"/>
      <c r="F78" s="252"/>
      <c r="G78" s="252"/>
      <c r="H78" s="571"/>
      <c r="I78" s="572"/>
      <c r="J78" s="566" t="e">
        <f>IF(AND(Q78="",#REF!&gt;0,#REF!&lt;5),K78,)</f>
        <v>#REF!</v>
      </c>
      <c r="K78" s="567" t="str">
        <f>IF(D78="","ZZZ9",IF(AND(#REF!&gt;0,#REF!&lt;5),D78&amp;#REF!,D78&amp;"9"))</f>
        <v>ZZZ9</v>
      </c>
      <c r="L78" s="568">
        <f t="shared" si="0"/>
        <v>999</v>
      </c>
      <c r="M78" s="577">
        <f t="shared" si="1"/>
        <v>999</v>
      </c>
      <c r="N78" s="574"/>
      <c r="O78" s="252"/>
      <c r="P78" s="570">
        <f t="shared" si="2"/>
        <v>999</v>
      </c>
      <c r="Q78" s="252"/>
    </row>
    <row r="79" spans="1:17" s="203" customFormat="1" ht="18.899999999999999" customHeight="1">
      <c r="A79" s="562">
        <v>73</v>
      </c>
      <c r="B79" s="246"/>
      <c r="C79" s="246"/>
      <c r="D79" s="247"/>
      <c r="E79" s="563"/>
      <c r="F79" s="252"/>
      <c r="G79" s="252"/>
      <c r="H79" s="571"/>
      <c r="I79" s="572"/>
      <c r="J79" s="566" t="e">
        <f>IF(AND(Q79="",#REF!&gt;0,#REF!&lt;5),K79,)</f>
        <v>#REF!</v>
      </c>
      <c r="K79" s="567" t="str">
        <f>IF(D79="","ZZZ9",IF(AND(#REF!&gt;0,#REF!&lt;5),D79&amp;#REF!,D79&amp;"9"))</f>
        <v>ZZZ9</v>
      </c>
      <c r="L79" s="568">
        <f t="shared" si="0"/>
        <v>999</v>
      </c>
      <c r="M79" s="577">
        <f t="shared" si="1"/>
        <v>999</v>
      </c>
      <c r="N79" s="574"/>
      <c r="O79" s="252"/>
      <c r="P79" s="570">
        <f t="shared" si="2"/>
        <v>999</v>
      </c>
      <c r="Q79" s="252"/>
    </row>
    <row r="80" spans="1:17" s="203" customFormat="1" ht="18.899999999999999" customHeight="1">
      <c r="A80" s="562">
        <v>74</v>
      </c>
      <c r="B80" s="246"/>
      <c r="C80" s="246"/>
      <c r="D80" s="247"/>
      <c r="E80" s="563"/>
      <c r="F80" s="252"/>
      <c r="G80" s="252"/>
      <c r="H80" s="571"/>
      <c r="I80" s="572"/>
      <c r="J80" s="566" t="e">
        <f>IF(AND(Q80="",#REF!&gt;0,#REF!&lt;5),K80,)</f>
        <v>#REF!</v>
      </c>
      <c r="K80" s="567" t="str">
        <f>IF(D80="","ZZZ9",IF(AND(#REF!&gt;0,#REF!&lt;5),D80&amp;#REF!,D80&amp;"9"))</f>
        <v>ZZZ9</v>
      </c>
      <c r="L80" s="568">
        <f t="shared" si="0"/>
        <v>999</v>
      </c>
      <c r="M80" s="577">
        <f t="shared" si="1"/>
        <v>999</v>
      </c>
      <c r="N80" s="574"/>
      <c r="O80" s="252"/>
      <c r="P80" s="570">
        <f t="shared" si="2"/>
        <v>999</v>
      </c>
      <c r="Q80" s="252"/>
    </row>
    <row r="81" spans="1:17" s="203" customFormat="1" ht="18.899999999999999" customHeight="1">
      <c r="A81" s="562">
        <v>75</v>
      </c>
      <c r="B81" s="246"/>
      <c r="C81" s="246"/>
      <c r="D81" s="247"/>
      <c r="E81" s="563"/>
      <c r="F81" s="252"/>
      <c r="G81" s="252"/>
      <c r="H81" s="571"/>
      <c r="I81" s="572"/>
      <c r="J81" s="566" t="e">
        <f>IF(AND(Q81="",#REF!&gt;0,#REF!&lt;5),K81,)</f>
        <v>#REF!</v>
      </c>
      <c r="K81" s="567" t="str">
        <f>IF(D81="","ZZZ9",IF(AND(#REF!&gt;0,#REF!&lt;5),D81&amp;#REF!,D81&amp;"9"))</f>
        <v>ZZZ9</v>
      </c>
      <c r="L81" s="568">
        <f t="shared" si="0"/>
        <v>999</v>
      </c>
      <c r="M81" s="577">
        <f t="shared" si="1"/>
        <v>999</v>
      </c>
      <c r="N81" s="574"/>
      <c r="O81" s="252"/>
      <c r="P81" s="570">
        <f t="shared" si="2"/>
        <v>999</v>
      </c>
      <c r="Q81" s="252"/>
    </row>
    <row r="82" spans="1:17" s="203" customFormat="1" ht="18.899999999999999" customHeight="1">
      <c r="A82" s="562">
        <v>76</v>
      </c>
      <c r="B82" s="246"/>
      <c r="C82" s="246"/>
      <c r="D82" s="247"/>
      <c r="E82" s="563"/>
      <c r="F82" s="252"/>
      <c r="G82" s="252"/>
      <c r="H82" s="571"/>
      <c r="I82" s="572"/>
      <c r="J82" s="566" t="e">
        <f>IF(AND(Q82="",#REF!&gt;0,#REF!&lt;5),K82,)</f>
        <v>#REF!</v>
      </c>
      <c r="K82" s="567" t="str">
        <f>IF(D82="","ZZZ9",IF(AND(#REF!&gt;0,#REF!&lt;5),D82&amp;#REF!,D82&amp;"9"))</f>
        <v>ZZZ9</v>
      </c>
      <c r="L82" s="568">
        <f t="shared" si="0"/>
        <v>999</v>
      </c>
      <c r="M82" s="577">
        <f t="shared" si="1"/>
        <v>999</v>
      </c>
      <c r="N82" s="574"/>
      <c r="O82" s="252"/>
      <c r="P82" s="570">
        <f t="shared" si="2"/>
        <v>999</v>
      </c>
      <c r="Q82" s="252"/>
    </row>
    <row r="83" spans="1:17" s="203" customFormat="1" ht="18.899999999999999" customHeight="1">
      <c r="A83" s="562">
        <v>77</v>
      </c>
      <c r="B83" s="246"/>
      <c r="C83" s="246"/>
      <c r="D83" s="247"/>
      <c r="E83" s="563"/>
      <c r="F83" s="252"/>
      <c r="G83" s="252"/>
      <c r="H83" s="571"/>
      <c r="I83" s="572"/>
      <c r="J83" s="566" t="e">
        <f>IF(AND(Q83="",#REF!&gt;0,#REF!&lt;5),K83,)</f>
        <v>#REF!</v>
      </c>
      <c r="K83" s="567" t="str">
        <f>IF(D83="","ZZZ9",IF(AND(#REF!&gt;0,#REF!&lt;5),D83&amp;#REF!,D83&amp;"9"))</f>
        <v>ZZZ9</v>
      </c>
      <c r="L83" s="568">
        <f t="shared" si="0"/>
        <v>999</v>
      </c>
      <c r="M83" s="577">
        <f t="shared" si="1"/>
        <v>999</v>
      </c>
      <c r="N83" s="574"/>
      <c r="O83" s="252"/>
      <c r="P83" s="570">
        <f t="shared" si="2"/>
        <v>999</v>
      </c>
      <c r="Q83" s="252"/>
    </row>
    <row r="84" spans="1:17" s="203" customFormat="1" ht="18.899999999999999" customHeight="1">
      <c r="A84" s="562">
        <v>78</v>
      </c>
      <c r="B84" s="246"/>
      <c r="C84" s="246"/>
      <c r="D84" s="247"/>
      <c r="E84" s="563"/>
      <c r="F84" s="252"/>
      <c r="G84" s="252"/>
      <c r="H84" s="571"/>
      <c r="I84" s="572"/>
      <c r="J84" s="566" t="e">
        <f>IF(AND(Q84="",#REF!&gt;0,#REF!&lt;5),K84,)</f>
        <v>#REF!</v>
      </c>
      <c r="K84" s="567" t="str">
        <f>IF(D84="","ZZZ9",IF(AND(#REF!&gt;0,#REF!&lt;5),D84&amp;#REF!,D84&amp;"9"))</f>
        <v>ZZZ9</v>
      </c>
      <c r="L84" s="568">
        <f t="shared" si="0"/>
        <v>999</v>
      </c>
      <c r="M84" s="577">
        <f t="shared" si="1"/>
        <v>999</v>
      </c>
      <c r="N84" s="574"/>
      <c r="O84" s="252"/>
      <c r="P84" s="570">
        <f t="shared" si="2"/>
        <v>999</v>
      </c>
      <c r="Q84" s="252"/>
    </row>
    <row r="85" spans="1:17" s="203" customFormat="1" ht="18.899999999999999" customHeight="1">
      <c r="A85" s="562">
        <v>79</v>
      </c>
      <c r="B85" s="246"/>
      <c r="C85" s="246"/>
      <c r="D85" s="247"/>
      <c r="E85" s="563"/>
      <c r="F85" s="252"/>
      <c r="G85" s="252"/>
      <c r="H85" s="571"/>
      <c r="I85" s="572"/>
      <c r="J85" s="566" t="e">
        <f>IF(AND(Q85="",#REF!&gt;0,#REF!&lt;5),K85,)</f>
        <v>#REF!</v>
      </c>
      <c r="K85" s="567" t="str">
        <f>IF(D85="","ZZZ9",IF(AND(#REF!&gt;0,#REF!&lt;5),D85&amp;#REF!,D85&amp;"9"))</f>
        <v>ZZZ9</v>
      </c>
      <c r="L85" s="568">
        <f t="shared" si="0"/>
        <v>999</v>
      </c>
      <c r="M85" s="577">
        <f t="shared" si="1"/>
        <v>999</v>
      </c>
      <c r="N85" s="574"/>
      <c r="O85" s="252"/>
      <c r="P85" s="570">
        <f t="shared" si="2"/>
        <v>999</v>
      </c>
      <c r="Q85" s="252"/>
    </row>
    <row r="86" spans="1:17" s="203" customFormat="1" ht="18.899999999999999" customHeight="1">
      <c r="A86" s="562">
        <v>80</v>
      </c>
      <c r="B86" s="246"/>
      <c r="C86" s="246"/>
      <c r="D86" s="247"/>
      <c r="E86" s="563"/>
      <c r="F86" s="252"/>
      <c r="G86" s="252"/>
      <c r="H86" s="571"/>
      <c r="I86" s="572"/>
      <c r="J86" s="566" t="e">
        <f>IF(AND(Q86="",#REF!&gt;0,#REF!&lt;5),K86,)</f>
        <v>#REF!</v>
      </c>
      <c r="K86" s="567" t="str">
        <f>IF(D86="","ZZZ9",IF(AND(#REF!&gt;0,#REF!&lt;5),D86&amp;#REF!,D86&amp;"9"))</f>
        <v>ZZZ9</v>
      </c>
      <c r="L86" s="568">
        <f t="shared" si="0"/>
        <v>999</v>
      </c>
      <c r="M86" s="577">
        <f t="shared" si="1"/>
        <v>999</v>
      </c>
      <c r="N86" s="574"/>
      <c r="O86" s="252"/>
      <c r="P86" s="570">
        <f t="shared" si="2"/>
        <v>999</v>
      </c>
      <c r="Q86" s="252"/>
    </row>
    <row r="87" spans="1:17" s="203" customFormat="1" ht="18.899999999999999" customHeight="1">
      <c r="A87" s="562">
        <v>81</v>
      </c>
      <c r="B87" s="246"/>
      <c r="C87" s="246"/>
      <c r="D87" s="247"/>
      <c r="E87" s="563"/>
      <c r="F87" s="252"/>
      <c r="G87" s="252"/>
      <c r="H87" s="571"/>
      <c r="I87" s="572"/>
      <c r="J87" s="566" t="e">
        <f>IF(AND(Q87="",#REF!&gt;0,#REF!&lt;5),K87,)</f>
        <v>#REF!</v>
      </c>
      <c r="K87" s="567" t="str">
        <f>IF(D87="","ZZZ9",IF(AND(#REF!&gt;0,#REF!&lt;5),D87&amp;#REF!,D87&amp;"9"))</f>
        <v>ZZZ9</v>
      </c>
      <c r="L87" s="568">
        <f t="shared" si="0"/>
        <v>999</v>
      </c>
      <c r="M87" s="577">
        <f t="shared" si="1"/>
        <v>999</v>
      </c>
      <c r="N87" s="574"/>
      <c r="O87" s="252"/>
      <c r="P87" s="570">
        <f t="shared" si="2"/>
        <v>999</v>
      </c>
      <c r="Q87" s="252"/>
    </row>
    <row r="88" spans="1:17" s="203" customFormat="1" ht="18.899999999999999" customHeight="1">
      <c r="A88" s="562">
        <v>82</v>
      </c>
      <c r="B88" s="246"/>
      <c r="C88" s="246"/>
      <c r="D88" s="247"/>
      <c r="E88" s="563"/>
      <c r="F88" s="252"/>
      <c r="G88" s="252"/>
      <c r="H88" s="571"/>
      <c r="I88" s="572"/>
      <c r="J88" s="566" t="e">
        <f>IF(AND(Q88="",#REF!&gt;0,#REF!&lt;5),K88,)</f>
        <v>#REF!</v>
      </c>
      <c r="K88" s="567" t="str">
        <f>IF(D88="","ZZZ9",IF(AND(#REF!&gt;0,#REF!&lt;5),D88&amp;#REF!,D88&amp;"9"))</f>
        <v>ZZZ9</v>
      </c>
      <c r="L88" s="568">
        <f t="shared" si="0"/>
        <v>999</v>
      </c>
      <c r="M88" s="577">
        <f t="shared" si="1"/>
        <v>999</v>
      </c>
      <c r="N88" s="574"/>
      <c r="O88" s="252"/>
      <c r="P88" s="570">
        <f t="shared" si="2"/>
        <v>999</v>
      </c>
      <c r="Q88" s="252"/>
    </row>
    <row r="89" spans="1:17" s="203" customFormat="1" ht="18.899999999999999" customHeight="1">
      <c r="A89" s="562">
        <v>83</v>
      </c>
      <c r="B89" s="246"/>
      <c r="C89" s="246"/>
      <c r="D89" s="247"/>
      <c r="E89" s="563"/>
      <c r="F89" s="252"/>
      <c r="G89" s="252"/>
      <c r="H89" s="571"/>
      <c r="I89" s="572"/>
      <c r="J89" s="566" t="e">
        <f>IF(AND(Q89="",#REF!&gt;0,#REF!&lt;5),K89,)</f>
        <v>#REF!</v>
      </c>
      <c r="K89" s="567" t="str">
        <f>IF(D89="","ZZZ9",IF(AND(#REF!&gt;0,#REF!&lt;5),D89&amp;#REF!,D89&amp;"9"))</f>
        <v>ZZZ9</v>
      </c>
      <c r="L89" s="568">
        <f t="shared" si="0"/>
        <v>999</v>
      </c>
      <c r="M89" s="577">
        <f t="shared" si="1"/>
        <v>999</v>
      </c>
      <c r="N89" s="574"/>
      <c r="O89" s="252"/>
      <c r="P89" s="570">
        <f t="shared" si="2"/>
        <v>999</v>
      </c>
      <c r="Q89" s="252"/>
    </row>
    <row r="90" spans="1:17" s="203" customFormat="1" ht="18.899999999999999" customHeight="1">
      <c r="A90" s="562">
        <v>84</v>
      </c>
      <c r="B90" s="246"/>
      <c r="C90" s="246"/>
      <c r="D90" s="247"/>
      <c r="E90" s="563"/>
      <c r="F90" s="252"/>
      <c r="G90" s="252"/>
      <c r="H90" s="571"/>
      <c r="I90" s="572"/>
      <c r="J90" s="566" t="e">
        <f>IF(AND(Q90="",#REF!&gt;0,#REF!&lt;5),K90,)</f>
        <v>#REF!</v>
      </c>
      <c r="K90" s="567" t="str">
        <f>IF(D90="","ZZZ9",IF(AND(#REF!&gt;0,#REF!&lt;5),D90&amp;#REF!,D90&amp;"9"))</f>
        <v>ZZZ9</v>
      </c>
      <c r="L90" s="568">
        <f t="shared" si="0"/>
        <v>999</v>
      </c>
      <c r="M90" s="577">
        <f t="shared" si="1"/>
        <v>999</v>
      </c>
      <c r="N90" s="574"/>
      <c r="O90" s="252"/>
      <c r="P90" s="570">
        <f t="shared" si="2"/>
        <v>999</v>
      </c>
      <c r="Q90" s="252"/>
    </row>
    <row r="91" spans="1:17" s="203" customFormat="1" ht="18.899999999999999" customHeight="1">
      <c r="A91" s="562">
        <v>85</v>
      </c>
      <c r="B91" s="246"/>
      <c r="C91" s="246"/>
      <c r="D91" s="247"/>
      <c r="E91" s="563"/>
      <c r="F91" s="252"/>
      <c r="G91" s="252"/>
      <c r="H91" s="571"/>
      <c r="I91" s="572"/>
      <c r="J91" s="566" t="e">
        <f>IF(AND(Q91="",#REF!&gt;0,#REF!&lt;5),K91,)</f>
        <v>#REF!</v>
      </c>
      <c r="K91" s="567" t="str">
        <f>IF(D91="","ZZZ9",IF(AND(#REF!&gt;0,#REF!&lt;5),D91&amp;#REF!,D91&amp;"9"))</f>
        <v>ZZZ9</v>
      </c>
      <c r="L91" s="568">
        <f t="shared" si="0"/>
        <v>999</v>
      </c>
      <c r="M91" s="577">
        <f t="shared" si="1"/>
        <v>999</v>
      </c>
      <c r="N91" s="574"/>
      <c r="O91" s="252"/>
      <c r="P91" s="570">
        <f t="shared" si="2"/>
        <v>999</v>
      </c>
      <c r="Q91" s="252"/>
    </row>
    <row r="92" spans="1:17" s="203" customFormat="1" ht="18.899999999999999" customHeight="1">
      <c r="A92" s="562">
        <v>86</v>
      </c>
      <c r="B92" s="246"/>
      <c r="C92" s="246"/>
      <c r="D92" s="247"/>
      <c r="E92" s="563"/>
      <c r="F92" s="252"/>
      <c r="G92" s="252"/>
      <c r="H92" s="571"/>
      <c r="I92" s="572"/>
      <c r="J92" s="566" t="e">
        <f>IF(AND(Q92="",#REF!&gt;0,#REF!&lt;5),K92,)</f>
        <v>#REF!</v>
      </c>
      <c r="K92" s="567" t="str">
        <f>IF(D92="","ZZZ9",IF(AND(#REF!&gt;0,#REF!&lt;5),D92&amp;#REF!,D92&amp;"9"))</f>
        <v>ZZZ9</v>
      </c>
      <c r="L92" s="568">
        <f t="shared" si="0"/>
        <v>999</v>
      </c>
      <c r="M92" s="577">
        <f t="shared" si="1"/>
        <v>999</v>
      </c>
      <c r="N92" s="574"/>
      <c r="O92" s="252"/>
      <c r="P92" s="570">
        <f t="shared" si="2"/>
        <v>999</v>
      </c>
      <c r="Q92" s="252"/>
    </row>
    <row r="93" spans="1:17" s="203" customFormat="1" ht="18.899999999999999" customHeight="1">
      <c r="A93" s="562">
        <v>87</v>
      </c>
      <c r="B93" s="246"/>
      <c r="C93" s="246"/>
      <c r="D93" s="247"/>
      <c r="E93" s="563"/>
      <c r="F93" s="252"/>
      <c r="G93" s="252"/>
      <c r="H93" s="571"/>
      <c r="I93" s="572"/>
      <c r="J93" s="566" t="e">
        <f>IF(AND(Q93="",#REF!&gt;0,#REF!&lt;5),K93,)</f>
        <v>#REF!</v>
      </c>
      <c r="K93" s="567" t="str">
        <f>IF(D93="","ZZZ9",IF(AND(#REF!&gt;0,#REF!&lt;5),D93&amp;#REF!,D93&amp;"9"))</f>
        <v>ZZZ9</v>
      </c>
      <c r="L93" s="568">
        <f t="shared" si="0"/>
        <v>999</v>
      </c>
      <c r="M93" s="577">
        <f t="shared" si="1"/>
        <v>999</v>
      </c>
      <c r="N93" s="574"/>
      <c r="O93" s="252"/>
      <c r="P93" s="570">
        <f t="shared" si="2"/>
        <v>999</v>
      </c>
      <c r="Q93" s="252"/>
    </row>
    <row r="94" spans="1:17" s="203" customFormat="1" ht="18.899999999999999" customHeight="1">
      <c r="A94" s="562">
        <v>88</v>
      </c>
      <c r="B94" s="246"/>
      <c r="C94" s="246"/>
      <c r="D94" s="247"/>
      <c r="E94" s="563"/>
      <c r="F94" s="252"/>
      <c r="G94" s="252"/>
      <c r="H94" s="571"/>
      <c r="I94" s="572"/>
      <c r="J94" s="566" t="e">
        <f>IF(AND(Q94="",#REF!&gt;0,#REF!&lt;5),K94,)</f>
        <v>#REF!</v>
      </c>
      <c r="K94" s="567" t="str">
        <f>IF(D94="","ZZZ9",IF(AND(#REF!&gt;0,#REF!&lt;5),D94&amp;#REF!,D94&amp;"9"))</f>
        <v>ZZZ9</v>
      </c>
      <c r="L94" s="568">
        <f t="shared" si="0"/>
        <v>999</v>
      </c>
      <c r="M94" s="577">
        <f t="shared" si="1"/>
        <v>999</v>
      </c>
      <c r="N94" s="574"/>
      <c r="O94" s="252"/>
      <c r="P94" s="570">
        <f t="shared" si="2"/>
        <v>999</v>
      </c>
      <c r="Q94" s="252"/>
    </row>
    <row r="95" spans="1:17" s="203" customFormat="1" ht="18.899999999999999" customHeight="1">
      <c r="A95" s="562">
        <v>89</v>
      </c>
      <c r="B95" s="246"/>
      <c r="C95" s="246"/>
      <c r="D95" s="247"/>
      <c r="E95" s="563"/>
      <c r="F95" s="252"/>
      <c r="G95" s="252"/>
      <c r="H95" s="571"/>
      <c r="I95" s="572"/>
      <c r="J95" s="566" t="e">
        <f>IF(AND(Q95="",#REF!&gt;0,#REF!&lt;5),K95,)</f>
        <v>#REF!</v>
      </c>
      <c r="K95" s="567" t="str">
        <f>IF(D95="","ZZZ9",IF(AND(#REF!&gt;0,#REF!&lt;5),D95&amp;#REF!,D95&amp;"9"))</f>
        <v>ZZZ9</v>
      </c>
      <c r="L95" s="568">
        <f t="shared" si="0"/>
        <v>999</v>
      </c>
      <c r="M95" s="577">
        <f t="shared" si="1"/>
        <v>999</v>
      </c>
      <c r="N95" s="574"/>
      <c r="O95" s="252"/>
      <c r="P95" s="570">
        <f t="shared" si="2"/>
        <v>999</v>
      </c>
      <c r="Q95" s="252"/>
    </row>
    <row r="96" spans="1:17" s="203" customFormat="1" ht="18.899999999999999" customHeight="1">
      <c r="A96" s="562">
        <v>90</v>
      </c>
      <c r="B96" s="246"/>
      <c r="C96" s="246"/>
      <c r="D96" s="247"/>
      <c r="E96" s="563"/>
      <c r="F96" s="252"/>
      <c r="G96" s="252"/>
      <c r="H96" s="571"/>
      <c r="I96" s="572"/>
      <c r="J96" s="566" t="e">
        <f>IF(AND(Q96="",#REF!&gt;0,#REF!&lt;5),K96,)</f>
        <v>#REF!</v>
      </c>
      <c r="K96" s="567" t="str">
        <f>IF(D96="","ZZZ9",IF(AND(#REF!&gt;0,#REF!&lt;5),D96&amp;#REF!,D96&amp;"9"))</f>
        <v>ZZZ9</v>
      </c>
      <c r="L96" s="568">
        <f t="shared" si="0"/>
        <v>999</v>
      </c>
      <c r="M96" s="577">
        <f t="shared" si="1"/>
        <v>999</v>
      </c>
      <c r="N96" s="574"/>
      <c r="O96" s="252"/>
      <c r="P96" s="570">
        <f t="shared" si="2"/>
        <v>999</v>
      </c>
      <c r="Q96" s="252"/>
    </row>
    <row r="97" spans="1:17" s="203" customFormat="1" ht="18.899999999999999" customHeight="1">
      <c r="A97" s="562">
        <v>91</v>
      </c>
      <c r="B97" s="246"/>
      <c r="C97" s="246"/>
      <c r="D97" s="247"/>
      <c r="E97" s="563"/>
      <c r="F97" s="252"/>
      <c r="G97" s="252"/>
      <c r="H97" s="571"/>
      <c r="I97" s="572"/>
      <c r="J97" s="566" t="e">
        <f>IF(AND(Q97="",#REF!&gt;0,#REF!&lt;5),K97,)</f>
        <v>#REF!</v>
      </c>
      <c r="K97" s="567" t="str">
        <f>IF(D97="","ZZZ9",IF(AND(#REF!&gt;0,#REF!&lt;5),D97&amp;#REF!,D97&amp;"9"))</f>
        <v>ZZZ9</v>
      </c>
      <c r="L97" s="568">
        <f t="shared" si="0"/>
        <v>999</v>
      </c>
      <c r="M97" s="577">
        <f t="shared" si="1"/>
        <v>999</v>
      </c>
      <c r="N97" s="574"/>
      <c r="O97" s="252"/>
      <c r="P97" s="570">
        <f t="shared" si="2"/>
        <v>999</v>
      </c>
      <c r="Q97" s="252"/>
    </row>
    <row r="98" spans="1:17" s="203" customFormat="1" ht="18.899999999999999" customHeight="1">
      <c r="A98" s="562">
        <v>92</v>
      </c>
      <c r="B98" s="246"/>
      <c r="C98" s="246"/>
      <c r="D98" s="247"/>
      <c r="E98" s="563"/>
      <c r="F98" s="252"/>
      <c r="G98" s="252"/>
      <c r="H98" s="571"/>
      <c r="I98" s="572"/>
      <c r="J98" s="566" t="e">
        <f>IF(AND(Q98="",#REF!&gt;0,#REF!&lt;5),K98,)</f>
        <v>#REF!</v>
      </c>
      <c r="K98" s="567" t="str">
        <f>IF(D98="","ZZZ9",IF(AND(#REF!&gt;0,#REF!&lt;5),D98&amp;#REF!,D98&amp;"9"))</f>
        <v>ZZZ9</v>
      </c>
      <c r="L98" s="568">
        <f t="shared" si="0"/>
        <v>999</v>
      </c>
      <c r="M98" s="577">
        <f t="shared" si="1"/>
        <v>999</v>
      </c>
      <c r="N98" s="574"/>
      <c r="O98" s="252"/>
      <c r="P98" s="570">
        <f t="shared" si="2"/>
        <v>999</v>
      </c>
      <c r="Q98" s="252"/>
    </row>
    <row r="99" spans="1:17" s="203" customFormat="1" ht="18.899999999999999" customHeight="1">
      <c r="A99" s="562">
        <v>93</v>
      </c>
      <c r="B99" s="246"/>
      <c r="C99" s="246"/>
      <c r="D99" s="247"/>
      <c r="E99" s="563"/>
      <c r="F99" s="252"/>
      <c r="G99" s="252"/>
      <c r="H99" s="571"/>
      <c r="I99" s="572"/>
      <c r="J99" s="566" t="e">
        <f>IF(AND(Q99="",#REF!&gt;0,#REF!&lt;5),K99,)</f>
        <v>#REF!</v>
      </c>
      <c r="K99" s="567" t="str">
        <f>IF(D99="","ZZZ9",IF(AND(#REF!&gt;0,#REF!&lt;5),D99&amp;#REF!,D99&amp;"9"))</f>
        <v>ZZZ9</v>
      </c>
      <c r="L99" s="568">
        <f t="shared" si="0"/>
        <v>999</v>
      </c>
      <c r="M99" s="577">
        <f t="shared" si="1"/>
        <v>999</v>
      </c>
      <c r="N99" s="574"/>
      <c r="O99" s="252"/>
      <c r="P99" s="570">
        <f t="shared" si="2"/>
        <v>999</v>
      </c>
      <c r="Q99" s="252"/>
    </row>
    <row r="100" spans="1:17" s="203" customFormat="1" ht="18.899999999999999" customHeight="1">
      <c r="A100" s="562">
        <v>94</v>
      </c>
      <c r="B100" s="246"/>
      <c r="C100" s="246"/>
      <c r="D100" s="247"/>
      <c r="E100" s="563"/>
      <c r="F100" s="252"/>
      <c r="G100" s="252"/>
      <c r="H100" s="571"/>
      <c r="I100" s="572"/>
      <c r="J100" s="566" t="e">
        <f>IF(AND(Q100="",#REF!&gt;0,#REF!&lt;5),K100,)</f>
        <v>#REF!</v>
      </c>
      <c r="K100" s="567" t="str">
        <f>IF(D100="","ZZZ9",IF(AND(#REF!&gt;0,#REF!&lt;5),D100&amp;#REF!,D100&amp;"9"))</f>
        <v>ZZZ9</v>
      </c>
      <c r="L100" s="568">
        <f t="shared" si="0"/>
        <v>999</v>
      </c>
      <c r="M100" s="577">
        <f t="shared" si="1"/>
        <v>999</v>
      </c>
      <c r="N100" s="574"/>
      <c r="O100" s="252"/>
      <c r="P100" s="570">
        <f t="shared" si="2"/>
        <v>999</v>
      </c>
      <c r="Q100" s="252"/>
    </row>
    <row r="101" spans="1:17" s="203" customFormat="1" ht="18.899999999999999" customHeight="1">
      <c r="A101" s="562">
        <v>95</v>
      </c>
      <c r="B101" s="246"/>
      <c r="C101" s="246"/>
      <c r="D101" s="247"/>
      <c r="E101" s="563"/>
      <c r="F101" s="252"/>
      <c r="G101" s="252"/>
      <c r="H101" s="571"/>
      <c r="I101" s="572"/>
      <c r="J101" s="566" t="e">
        <f>IF(AND(Q101="",#REF!&gt;0,#REF!&lt;5),K101,)</f>
        <v>#REF!</v>
      </c>
      <c r="K101" s="567" t="str">
        <f>IF(D101="","ZZZ9",IF(AND(#REF!&gt;0,#REF!&lt;5),D101&amp;#REF!,D101&amp;"9"))</f>
        <v>ZZZ9</v>
      </c>
      <c r="L101" s="568">
        <f t="shared" si="0"/>
        <v>999</v>
      </c>
      <c r="M101" s="577">
        <f t="shared" si="1"/>
        <v>999</v>
      </c>
      <c r="N101" s="574"/>
      <c r="O101" s="252"/>
      <c r="P101" s="570">
        <f t="shared" si="2"/>
        <v>999</v>
      </c>
      <c r="Q101" s="252"/>
    </row>
    <row r="102" spans="1:17" s="203" customFormat="1" ht="18.899999999999999" customHeight="1">
      <c r="A102" s="562">
        <v>96</v>
      </c>
      <c r="B102" s="246"/>
      <c r="C102" s="246"/>
      <c r="D102" s="247"/>
      <c r="E102" s="563"/>
      <c r="F102" s="252"/>
      <c r="G102" s="252"/>
      <c r="H102" s="571"/>
      <c r="I102" s="572"/>
      <c r="J102" s="566" t="e">
        <f>IF(AND(Q102="",#REF!&gt;0,#REF!&lt;5),K102,)</f>
        <v>#REF!</v>
      </c>
      <c r="K102" s="567" t="str">
        <f>IF(D102="","ZZZ9",IF(AND(#REF!&gt;0,#REF!&lt;5),D102&amp;#REF!,D102&amp;"9"))</f>
        <v>ZZZ9</v>
      </c>
      <c r="L102" s="568">
        <f t="shared" si="0"/>
        <v>999</v>
      </c>
      <c r="M102" s="577">
        <f t="shared" si="1"/>
        <v>999</v>
      </c>
      <c r="N102" s="574"/>
      <c r="O102" s="252"/>
      <c r="P102" s="570">
        <f t="shared" si="2"/>
        <v>999</v>
      </c>
      <c r="Q102" s="252"/>
    </row>
    <row r="103" spans="1:17" s="203" customFormat="1" ht="18.899999999999999" customHeight="1">
      <c r="A103" s="562">
        <v>97</v>
      </c>
      <c r="B103" s="246"/>
      <c r="C103" s="246"/>
      <c r="D103" s="247"/>
      <c r="E103" s="563"/>
      <c r="F103" s="252"/>
      <c r="G103" s="252"/>
      <c r="H103" s="571"/>
      <c r="I103" s="572"/>
      <c r="J103" s="566" t="e">
        <f>IF(AND(Q103="",#REF!&gt;0,#REF!&lt;5),K103,)</f>
        <v>#REF!</v>
      </c>
      <c r="K103" s="567" t="str">
        <f>IF(D103="","ZZZ9",IF(AND(#REF!&gt;0,#REF!&lt;5),D103&amp;#REF!,D103&amp;"9"))</f>
        <v>ZZZ9</v>
      </c>
      <c r="L103" s="568">
        <f t="shared" si="0"/>
        <v>999</v>
      </c>
      <c r="M103" s="577">
        <f t="shared" si="1"/>
        <v>999</v>
      </c>
      <c r="N103" s="574"/>
      <c r="O103" s="252"/>
      <c r="P103" s="570">
        <f t="shared" si="2"/>
        <v>999</v>
      </c>
      <c r="Q103" s="252"/>
    </row>
    <row r="104" spans="1:17" s="203" customFormat="1" ht="18.899999999999999" customHeight="1">
      <c r="A104" s="562">
        <v>98</v>
      </c>
      <c r="B104" s="246"/>
      <c r="C104" s="246"/>
      <c r="D104" s="247"/>
      <c r="E104" s="563"/>
      <c r="F104" s="252"/>
      <c r="G104" s="252"/>
      <c r="H104" s="571"/>
      <c r="I104" s="572"/>
      <c r="J104" s="566" t="e">
        <f>IF(AND(Q104="",#REF!&gt;0,#REF!&lt;5),K104,)</f>
        <v>#REF!</v>
      </c>
      <c r="K104" s="567" t="str">
        <f>IF(D104="","ZZZ9",IF(AND(#REF!&gt;0,#REF!&lt;5),D104&amp;#REF!,D104&amp;"9"))</f>
        <v>ZZZ9</v>
      </c>
      <c r="L104" s="568">
        <f t="shared" ref="L104:L156" si="3">IF(Q104="",999,Q104)</f>
        <v>999</v>
      </c>
      <c r="M104" s="577">
        <f t="shared" ref="M104:M156" si="4">IF(P104=999,999,1)</f>
        <v>999</v>
      </c>
      <c r="N104" s="574"/>
      <c r="O104" s="252"/>
      <c r="P104" s="570">
        <f t="shared" ref="P104:P156" si="5">IF(N104="DA",1,IF(N104="WC",2,IF(N104="SE",3,IF(N104="Q",4,IF(N104="LL",5,999)))))</f>
        <v>999</v>
      </c>
      <c r="Q104" s="252"/>
    </row>
    <row r="105" spans="1:17" s="203" customFormat="1" ht="18.899999999999999" customHeight="1">
      <c r="A105" s="562">
        <v>99</v>
      </c>
      <c r="B105" s="246"/>
      <c r="C105" s="246"/>
      <c r="D105" s="247"/>
      <c r="E105" s="563"/>
      <c r="F105" s="252"/>
      <c r="G105" s="252"/>
      <c r="H105" s="571"/>
      <c r="I105" s="572"/>
      <c r="J105" s="566" t="e">
        <f>IF(AND(Q105="",#REF!&gt;0,#REF!&lt;5),K105,)</f>
        <v>#REF!</v>
      </c>
      <c r="K105" s="567" t="str">
        <f>IF(D105="","ZZZ9",IF(AND(#REF!&gt;0,#REF!&lt;5),D105&amp;#REF!,D105&amp;"9"))</f>
        <v>ZZZ9</v>
      </c>
      <c r="L105" s="568">
        <f t="shared" si="3"/>
        <v>999</v>
      </c>
      <c r="M105" s="577">
        <f t="shared" si="4"/>
        <v>999</v>
      </c>
      <c r="N105" s="574"/>
      <c r="O105" s="252"/>
      <c r="P105" s="570">
        <f t="shared" si="5"/>
        <v>999</v>
      </c>
      <c r="Q105" s="252"/>
    </row>
    <row r="106" spans="1:17" s="203" customFormat="1" ht="18.899999999999999" customHeight="1">
      <c r="A106" s="562">
        <v>100</v>
      </c>
      <c r="B106" s="246"/>
      <c r="C106" s="246"/>
      <c r="D106" s="247"/>
      <c r="E106" s="563"/>
      <c r="F106" s="252"/>
      <c r="G106" s="252"/>
      <c r="H106" s="571"/>
      <c r="I106" s="572"/>
      <c r="J106" s="566" t="e">
        <f>IF(AND(Q106="",#REF!&gt;0,#REF!&lt;5),K106,)</f>
        <v>#REF!</v>
      </c>
      <c r="K106" s="567" t="str">
        <f>IF(D106="","ZZZ9",IF(AND(#REF!&gt;0,#REF!&lt;5),D106&amp;#REF!,D106&amp;"9"))</f>
        <v>ZZZ9</v>
      </c>
      <c r="L106" s="568">
        <f t="shared" si="3"/>
        <v>999</v>
      </c>
      <c r="M106" s="577">
        <f t="shared" si="4"/>
        <v>999</v>
      </c>
      <c r="N106" s="574"/>
      <c r="O106" s="252"/>
      <c r="P106" s="570">
        <f t="shared" si="5"/>
        <v>999</v>
      </c>
      <c r="Q106" s="252"/>
    </row>
    <row r="107" spans="1:17" s="203" customFormat="1" ht="18.899999999999999" customHeight="1">
      <c r="A107" s="562">
        <v>101</v>
      </c>
      <c r="B107" s="246"/>
      <c r="C107" s="246"/>
      <c r="D107" s="247"/>
      <c r="E107" s="563"/>
      <c r="F107" s="252"/>
      <c r="G107" s="252"/>
      <c r="H107" s="571"/>
      <c r="I107" s="572"/>
      <c r="J107" s="566" t="e">
        <f>IF(AND(Q107="",#REF!&gt;0,#REF!&lt;5),K107,)</f>
        <v>#REF!</v>
      </c>
      <c r="K107" s="567" t="str">
        <f>IF(D107="","ZZZ9",IF(AND(#REF!&gt;0,#REF!&lt;5),D107&amp;#REF!,D107&amp;"9"))</f>
        <v>ZZZ9</v>
      </c>
      <c r="L107" s="568">
        <f t="shared" si="3"/>
        <v>999</v>
      </c>
      <c r="M107" s="577">
        <f t="shared" si="4"/>
        <v>999</v>
      </c>
      <c r="N107" s="574"/>
      <c r="O107" s="252"/>
      <c r="P107" s="570">
        <f t="shared" si="5"/>
        <v>999</v>
      </c>
      <c r="Q107" s="252"/>
    </row>
    <row r="108" spans="1:17" s="203" customFormat="1" ht="18.899999999999999" customHeight="1">
      <c r="A108" s="562">
        <v>102</v>
      </c>
      <c r="B108" s="246"/>
      <c r="C108" s="246"/>
      <c r="D108" s="247"/>
      <c r="E108" s="563"/>
      <c r="F108" s="252"/>
      <c r="G108" s="252"/>
      <c r="H108" s="571"/>
      <c r="I108" s="572"/>
      <c r="J108" s="566" t="e">
        <f>IF(AND(Q108="",#REF!&gt;0,#REF!&lt;5),K108,)</f>
        <v>#REF!</v>
      </c>
      <c r="K108" s="567" t="str">
        <f>IF(D108="","ZZZ9",IF(AND(#REF!&gt;0,#REF!&lt;5),D108&amp;#REF!,D108&amp;"9"))</f>
        <v>ZZZ9</v>
      </c>
      <c r="L108" s="568">
        <f t="shared" si="3"/>
        <v>999</v>
      </c>
      <c r="M108" s="577">
        <f t="shared" si="4"/>
        <v>999</v>
      </c>
      <c r="N108" s="574"/>
      <c r="O108" s="252"/>
      <c r="P108" s="570">
        <f t="shared" si="5"/>
        <v>999</v>
      </c>
      <c r="Q108" s="252"/>
    </row>
    <row r="109" spans="1:17" s="203" customFormat="1" ht="18.899999999999999" customHeight="1">
      <c r="A109" s="562">
        <v>103</v>
      </c>
      <c r="B109" s="246"/>
      <c r="C109" s="246"/>
      <c r="D109" s="247"/>
      <c r="E109" s="563"/>
      <c r="F109" s="252"/>
      <c r="G109" s="252"/>
      <c r="H109" s="571"/>
      <c r="I109" s="572"/>
      <c r="J109" s="566" t="e">
        <f>IF(AND(Q109="",#REF!&gt;0,#REF!&lt;5),K109,)</f>
        <v>#REF!</v>
      </c>
      <c r="K109" s="567" t="str">
        <f>IF(D109="","ZZZ9",IF(AND(#REF!&gt;0,#REF!&lt;5),D109&amp;#REF!,D109&amp;"9"))</f>
        <v>ZZZ9</v>
      </c>
      <c r="L109" s="568">
        <f t="shared" si="3"/>
        <v>999</v>
      </c>
      <c r="M109" s="577">
        <f t="shared" si="4"/>
        <v>999</v>
      </c>
      <c r="N109" s="574"/>
      <c r="O109" s="252"/>
      <c r="P109" s="570">
        <f t="shared" si="5"/>
        <v>999</v>
      </c>
      <c r="Q109" s="252"/>
    </row>
    <row r="110" spans="1:17" s="203" customFormat="1" ht="18.899999999999999" customHeight="1">
      <c r="A110" s="562">
        <v>104</v>
      </c>
      <c r="B110" s="246"/>
      <c r="C110" s="246"/>
      <c r="D110" s="247"/>
      <c r="E110" s="563"/>
      <c r="F110" s="252"/>
      <c r="G110" s="252"/>
      <c r="H110" s="571"/>
      <c r="I110" s="572"/>
      <c r="J110" s="566" t="e">
        <f>IF(AND(Q110="",#REF!&gt;0,#REF!&lt;5),K110,)</f>
        <v>#REF!</v>
      </c>
      <c r="K110" s="567" t="str">
        <f>IF(D110="","ZZZ9",IF(AND(#REF!&gt;0,#REF!&lt;5),D110&amp;#REF!,D110&amp;"9"))</f>
        <v>ZZZ9</v>
      </c>
      <c r="L110" s="568">
        <f t="shared" si="3"/>
        <v>999</v>
      </c>
      <c r="M110" s="577">
        <f t="shared" si="4"/>
        <v>999</v>
      </c>
      <c r="N110" s="574"/>
      <c r="O110" s="252"/>
      <c r="P110" s="570">
        <f t="shared" si="5"/>
        <v>999</v>
      </c>
      <c r="Q110" s="252"/>
    </row>
    <row r="111" spans="1:17" s="203" customFormat="1" ht="18.899999999999999" customHeight="1">
      <c r="A111" s="562">
        <v>105</v>
      </c>
      <c r="B111" s="246"/>
      <c r="C111" s="246"/>
      <c r="D111" s="247"/>
      <c r="E111" s="563"/>
      <c r="F111" s="252"/>
      <c r="G111" s="252"/>
      <c r="H111" s="571"/>
      <c r="I111" s="572"/>
      <c r="J111" s="566" t="e">
        <f>IF(AND(Q111="",#REF!&gt;0,#REF!&lt;5),K111,)</f>
        <v>#REF!</v>
      </c>
      <c r="K111" s="567" t="str">
        <f>IF(D111="","ZZZ9",IF(AND(#REF!&gt;0,#REF!&lt;5),D111&amp;#REF!,D111&amp;"9"))</f>
        <v>ZZZ9</v>
      </c>
      <c r="L111" s="568">
        <f t="shared" si="3"/>
        <v>999</v>
      </c>
      <c r="M111" s="577">
        <f t="shared" si="4"/>
        <v>999</v>
      </c>
      <c r="N111" s="574"/>
      <c r="O111" s="252"/>
      <c r="P111" s="570">
        <f t="shared" si="5"/>
        <v>999</v>
      </c>
      <c r="Q111" s="252"/>
    </row>
    <row r="112" spans="1:17" s="203" customFormat="1" ht="18.899999999999999" customHeight="1">
      <c r="A112" s="562">
        <v>106</v>
      </c>
      <c r="B112" s="246"/>
      <c r="C112" s="246"/>
      <c r="D112" s="247"/>
      <c r="E112" s="563"/>
      <c r="F112" s="252"/>
      <c r="G112" s="252"/>
      <c r="H112" s="571"/>
      <c r="I112" s="572"/>
      <c r="J112" s="566" t="e">
        <f>IF(AND(Q112="",#REF!&gt;0,#REF!&lt;5),K112,)</f>
        <v>#REF!</v>
      </c>
      <c r="K112" s="567" t="str">
        <f>IF(D112="","ZZZ9",IF(AND(#REF!&gt;0,#REF!&lt;5),D112&amp;#REF!,D112&amp;"9"))</f>
        <v>ZZZ9</v>
      </c>
      <c r="L112" s="568">
        <f t="shared" si="3"/>
        <v>999</v>
      </c>
      <c r="M112" s="577">
        <f t="shared" si="4"/>
        <v>999</v>
      </c>
      <c r="N112" s="574"/>
      <c r="O112" s="252"/>
      <c r="P112" s="570">
        <f t="shared" si="5"/>
        <v>999</v>
      </c>
      <c r="Q112" s="252"/>
    </row>
    <row r="113" spans="1:17" s="203" customFormat="1" ht="18.899999999999999" customHeight="1">
      <c r="A113" s="562">
        <v>107</v>
      </c>
      <c r="B113" s="246"/>
      <c r="C113" s="246"/>
      <c r="D113" s="247"/>
      <c r="E113" s="563"/>
      <c r="F113" s="252"/>
      <c r="G113" s="252"/>
      <c r="H113" s="571"/>
      <c r="I113" s="572"/>
      <c r="J113" s="566" t="e">
        <f>IF(AND(Q113="",#REF!&gt;0,#REF!&lt;5),K113,)</f>
        <v>#REF!</v>
      </c>
      <c r="K113" s="567" t="str">
        <f>IF(D113="","ZZZ9",IF(AND(#REF!&gt;0,#REF!&lt;5),D113&amp;#REF!,D113&amp;"9"))</f>
        <v>ZZZ9</v>
      </c>
      <c r="L113" s="568">
        <f t="shared" si="3"/>
        <v>999</v>
      </c>
      <c r="M113" s="577">
        <f t="shared" si="4"/>
        <v>999</v>
      </c>
      <c r="N113" s="574"/>
      <c r="O113" s="252"/>
      <c r="P113" s="570">
        <f t="shared" si="5"/>
        <v>999</v>
      </c>
      <c r="Q113" s="252"/>
    </row>
    <row r="114" spans="1:17" s="203" customFormat="1" ht="18.899999999999999" customHeight="1">
      <c r="A114" s="562">
        <v>108</v>
      </c>
      <c r="B114" s="246"/>
      <c r="C114" s="246"/>
      <c r="D114" s="247"/>
      <c r="E114" s="563"/>
      <c r="F114" s="252"/>
      <c r="G114" s="252"/>
      <c r="H114" s="571"/>
      <c r="I114" s="572"/>
      <c r="J114" s="566" t="e">
        <f>IF(AND(Q114="",#REF!&gt;0,#REF!&lt;5),K114,)</f>
        <v>#REF!</v>
      </c>
      <c r="K114" s="567" t="str">
        <f>IF(D114="","ZZZ9",IF(AND(#REF!&gt;0,#REF!&lt;5),D114&amp;#REF!,D114&amp;"9"))</f>
        <v>ZZZ9</v>
      </c>
      <c r="L114" s="568">
        <f t="shared" si="3"/>
        <v>999</v>
      </c>
      <c r="M114" s="577">
        <f t="shared" si="4"/>
        <v>999</v>
      </c>
      <c r="N114" s="574"/>
      <c r="O114" s="252"/>
      <c r="P114" s="570">
        <f t="shared" si="5"/>
        <v>999</v>
      </c>
      <c r="Q114" s="252"/>
    </row>
    <row r="115" spans="1:17" s="203" customFormat="1" ht="18.899999999999999" customHeight="1">
      <c r="A115" s="562">
        <v>109</v>
      </c>
      <c r="B115" s="246"/>
      <c r="C115" s="246"/>
      <c r="D115" s="247"/>
      <c r="E115" s="563"/>
      <c r="F115" s="252"/>
      <c r="G115" s="252"/>
      <c r="H115" s="571"/>
      <c r="I115" s="572"/>
      <c r="J115" s="566" t="e">
        <f>IF(AND(Q115="",#REF!&gt;0,#REF!&lt;5),K115,)</f>
        <v>#REF!</v>
      </c>
      <c r="K115" s="567" t="str">
        <f>IF(D115="","ZZZ9",IF(AND(#REF!&gt;0,#REF!&lt;5),D115&amp;#REF!,D115&amp;"9"))</f>
        <v>ZZZ9</v>
      </c>
      <c r="L115" s="568">
        <f t="shared" si="3"/>
        <v>999</v>
      </c>
      <c r="M115" s="577">
        <f t="shared" si="4"/>
        <v>999</v>
      </c>
      <c r="N115" s="574"/>
      <c r="O115" s="252"/>
      <c r="P115" s="570">
        <f t="shared" si="5"/>
        <v>999</v>
      </c>
      <c r="Q115" s="252"/>
    </row>
    <row r="116" spans="1:17" s="203" customFormat="1" ht="18.899999999999999" customHeight="1">
      <c r="A116" s="562">
        <v>110</v>
      </c>
      <c r="B116" s="246"/>
      <c r="C116" s="246"/>
      <c r="D116" s="247"/>
      <c r="E116" s="563"/>
      <c r="F116" s="252"/>
      <c r="G116" s="252"/>
      <c r="H116" s="571"/>
      <c r="I116" s="572"/>
      <c r="J116" s="566" t="e">
        <f>IF(AND(Q116="",#REF!&gt;0,#REF!&lt;5),K116,)</f>
        <v>#REF!</v>
      </c>
      <c r="K116" s="567" t="str">
        <f>IF(D116="","ZZZ9",IF(AND(#REF!&gt;0,#REF!&lt;5),D116&amp;#REF!,D116&amp;"9"))</f>
        <v>ZZZ9</v>
      </c>
      <c r="L116" s="568">
        <f t="shared" si="3"/>
        <v>999</v>
      </c>
      <c r="M116" s="577">
        <f t="shared" si="4"/>
        <v>999</v>
      </c>
      <c r="N116" s="574"/>
      <c r="O116" s="252"/>
      <c r="P116" s="570">
        <f t="shared" si="5"/>
        <v>999</v>
      </c>
      <c r="Q116" s="252"/>
    </row>
    <row r="117" spans="1:17" s="203" customFormat="1" ht="18.899999999999999" customHeight="1">
      <c r="A117" s="562">
        <v>111</v>
      </c>
      <c r="B117" s="246"/>
      <c r="C117" s="246"/>
      <c r="D117" s="247"/>
      <c r="E117" s="563"/>
      <c r="F117" s="252"/>
      <c r="G117" s="252"/>
      <c r="H117" s="571"/>
      <c r="I117" s="572"/>
      <c r="J117" s="566" t="e">
        <f>IF(AND(Q117="",#REF!&gt;0,#REF!&lt;5),K117,)</f>
        <v>#REF!</v>
      </c>
      <c r="K117" s="567" t="str">
        <f>IF(D117="","ZZZ9",IF(AND(#REF!&gt;0,#REF!&lt;5),D117&amp;#REF!,D117&amp;"9"))</f>
        <v>ZZZ9</v>
      </c>
      <c r="L117" s="568">
        <f t="shared" si="3"/>
        <v>999</v>
      </c>
      <c r="M117" s="577">
        <f t="shared" si="4"/>
        <v>999</v>
      </c>
      <c r="N117" s="574"/>
      <c r="O117" s="252"/>
      <c r="P117" s="570">
        <f t="shared" si="5"/>
        <v>999</v>
      </c>
      <c r="Q117" s="252"/>
    </row>
    <row r="118" spans="1:17" s="203" customFormat="1" ht="18.899999999999999" customHeight="1">
      <c r="A118" s="562">
        <v>112</v>
      </c>
      <c r="B118" s="246"/>
      <c r="C118" s="246"/>
      <c r="D118" s="247"/>
      <c r="E118" s="563"/>
      <c r="F118" s="252"/>
      <c r="G118" s="252"/>
      <c r="H118" s="571"/>
      <c r="I118" s="572"/>
      <c r="J118" s="566" t="e">
        <f>IF(AND(Q118="",#REF!&gt;0,#REF!&lt;5),K118,)</f>
        <v>#REF!</v>
      </c>
      <c r="K118" s="567" t="str">
        <f>IF(D118="","ZZZ9",IF(AND(#REF!&gt;0,#REF!&lt;5),D118&amp;#REF!,D118&amp;"9"))</f>
        <v>ZZZ9</v>
      </c>
      <c r="L118" s="568">
        <f t="shared" si="3"/>
        <v>999</v>
      </c>
      <c r="M118" s="577">
        <f t="shared" si="4"/>
        <v>999</v>
      </c>
      <c r="N118" s="574"/>
      <c r="O118" s="252"/>
      <c r="P118" s="570">
        <f t="shared" si="5"/>
        <v>999</v>
      </c>
      <c r="Q118" s="252"/>
    </row>
    <row r="119" spans="1:17" s="203" customFormat="1" ht="18.899999999999999" customHeight="1">
      <c r="A119" s="562">
        <v>113</v>
      </c>
      <c r="B119" s="246"/>
      <c r="C119" s="246"/>
      <c r="D119" s="247"/>
      <c r="E119" s="563"/>
      <c r="F119" s="252"/>
      <c r="G119" s="252"/>
      <c r="H119" s="571"/>
      <c r="I119" s="572"/>
      <c r="J119" s="566" t="e">
        <f>IF(AND(Q119="",#REF!&gt;0,#REF!&lt;5),K119,)</f>
        <v>#REF!</v>
      </c>
      <c r="K119" s="567" t="str">
        <f>IF(D119="","ZZZ9",IF(AND(#REF!&gt;0,#REF!&lt;5),D119&amp;#REF!,D119&amp;"9"))</f>
        <v>ZZZ9</v>
      </c>
      <c r="L119" s="568">
        <f t="shared" si="3"/>
        <v>999</v>
      </c>
      <c r="M119" s="577">
        <f t="shared" si="4"/>
        <v>999</v>
      </c>
      <c r="N119" s="574"/>
      <c r="O119" s="252"/>
      <c r="P119" s="570">
        <f t="shared" si="5"/>
        <v>999</v>
      </c>
      <c r="Q119" s="252"/>
    </row>
    <row r="120" spans="1:17" s="203" customFormat="1" ht="18.899999999999999" customHeight="1">
      <c r="A120" s="562">
        <v>114</v>
      </c>
      <c r="B120" s="246"/>
      <c r="C120" s="246"/>
      <c r="D120" s="247"/>
      <c r="E120" s="563"/>
      <c r="F120" s="252"/>
      <c r="G120" s="252"/>
      <c r="H120" s="571"/>
      <c r="I120" s="572"/>
      <c r="J120" s="566" t="e">
        <f>IF(AND(Q120="",#REF!&gt;0,#REF!&lt;5),K120,)</f>
        <v>#REF!</v>
      </c>
      <c r="K120" s="567" t="str">
        <f>IF(D120="","ZZZ9",IF(AND(#REF!&gt;0,#REF!&lt;5),D120&amp;#REF!,D120&amp;"9"))</f>
        <v>ZZZ9</v>
      </c>
      <c r="L120" s="568">
        <f t="shared" si="3"/>
        <v>999</v>
      </c>
      <c r="M120" s="577">
        <f t="shared" si="4"/>
        <v>999</v>
      </c>
      <c r="N120" s="574"/>
      <c r="O120" s="252"/>
      <c r="P120" s="570">
        <f t="shared" si="5"/>
        <v>999</v>
      </c>
      <c r="Q120" s="252"/>
    </row>
    <row r="121" spans="1:17" s="203" customFormat="1" ht="18.899999999999999" customHeight="1">
      <c r="A121" s="562">
        <v>115</v>
      </c>
      <c r="B121" s="246"/>
      <c r="C121" s="246"/>
      <c r="D121" s="247"/>
      <c r="E121" s="563"/>
      <c r="F121" s="252"/>
      <c r="G121" s="252"/>
      <c r="H121" s="571"/>
      <c r="I121" s="572"/>
      <c r="J121" s="566" t="e">
        <f>IF(AND(Q121="",#REF!&gt;0,#REF!&lt;5),K121,)</f>
        <v>#REF!</v>
      </c>
      <c r="K121" s="567" t="str">
        <f>IF(D121="","ZZZ9",IF(AND(#REF!&gt;0,#REF!&lt;5),D121&amp;#REF!,D121&amp;"9"))</f>
        <v>ZZZ9</v>
      </c>
      <c r="L121" s="568">
        <f t="shared" si="3"/>
        <v>999</v>
      </c>
      <c r="M121" s="577">
        <f t="shared" si="4"/>
        <v>999</v>
      </c>
      <c r="N121" s="574"/>
      <c r="O121" s="252"/>
      <c r="P121" s="570">
        <f t="shared" si="5"/>
        <v>999</v>
      </c>
      <c r="Q121" s="252"/>
    </row>
    <row r="122" spans="1:17" s="203" customFormat="1" ht="18.899999999999999" customHeight="1">
      <c r="A122" s="562">
        <v>116</v>
      </c>
      <c r="B122" s="246"/>
      <c r="C122" s="246"/>
      <c r="D122" s="247"/>
      <c r="E122" s="563"/>
      <c r="F122" s="252"/>
      <c r="G122" s="252"/>
      <c r="H122" s="571"/>
      <c r="I122" s="572"/>
      <c r="J122" s="566" t="e">
        <f>IF(AND(Q122="",#REF!&gt;0,#REF!&lt;5),K122,)</f>
        <v>#REF!</v>
      </c>
      <c r="K122" s="567" t="str">
        <f>IF(D122="","ZZZ9",IF(AND(#REF!&gt;0,#REF!&lt;5),D122&amp;#REF!,D122&amp;"9"))</f>
        <v>ZZZ9</v>
      </c>
      <c r="L122" s="568">
        <f t="shared" si="3"/>
        <v>999</v>
      </c>
      <c r="M122" s="577">
        <f t="shared" si="4"/>
        <v>999</v>
      </c>
      <c r="N122" s="574"/>
      <c r="O122" s="252"/>
      <c r="P122" s="570">
        <f t="shared" si="5"/>
        <v>999</v>
      </c>
      <c r="Q122" s="252"/>
    </row>
    <row r="123" spans="1:17" s="203" customFormat="1" ht="18.899999999999999" customHeight="1">
      <c r="A123" s="562">
        <v>117</v>
      </c>
      <c r="B123" s="246"/>
      <c r="C123" s="246"/>
      <c r="D123" s="247"/>
      <c r="E123" s="563"/>
      <c r="F123" s="252"/>
      <c r="G123" s="252"/>
      <c r="H123" s="571"/>
      <c r="I123" s="572"/>
      <c r="J123" s="566" t="e">
        <f>IF(AND(Q123="",#REF!&gt;0,#REF!&lt;5),K123,)</f>
        <v>#REF!</v>
      </c>
      <c r="K123" s="567" t="str">
        <f>IF(D123="","ZZZ9",IF(AND(#REF!&gt;0,#REF!&lt;5),D123&amp;#REF!,D123&amp;"9"))</f>
        <v>ZZZ9</v>
      </c>
      <c r="L123" s="568">
        <f t="shared" si="3"/>
        <v>999</v>
      </c>
      <c r="M123" s="577">
        <f t="shared" si="4"/>
        <v>999</v>
      </c>
      <c r="N123" s="574"/>
      <c r="O123" s="252"/>
      <c r="P123" s="570">
        <f t="shared" si="5"/>
        <v>999</v>
      </c>
      <c r="Q123" s="252"/>
    </row>
    <row r="124" spans="1:17" s="203" customFormat="1" ht="18.899999999999999" customHeight="1">
      <c r="A124" s="562">
        <v>118</v>
      </c>
      <c r="B124" s="246"/>
      <c r="C124" s="246"/>
      <c r="D124" s="247"/>
      <c r="E124" s="563"/>
      <c r="F124" s="252"/>
      <c r="G124" s="252"/>
      <c r="H124" s="571"/>
      <c r="I124" s="572"/>
      <c r="J124" s="566" t="e">
        <f>IF(AND(Q124="",#REF!&gt;0,#REF!&lt;5),K124,)</f>
        <v>#REF!</v>
      </c>
      <c r="K124" s="567" t="str">
        <f>IF(D124="","ZZZ9",IF(AND(#REF!&gt;0,#REF!&lt;5),D124&amp;#REF!,D124&amp;"9"))</f>
        <v>ZZZ9</v>
      </c>
      <c r="L124" s="568">
        <f t="shared" si="3"/>
        <v>999</v>
      </c>
      <c r="M124" s="577">
        <f t="shared" si="4"/>
        <v>999</v>
      </c>
      <c r="N124" s="574"/>
      <c r="O124" s="252"/>
      <c r="P124" s="570">
        <f t="shared" si="5"/>
        <v>999</v>
      </c>
      <c r="Q124" s="252"/>
    </row>
    <row r="125" spans="1:17" s="203" customFormat="1" ht="18.899999999999999" customHeight="1">
      <c r="A125" s="562">
        <v>119</v>
      </c>
      <c r="B125" s="246"/>
      <c r="C125" s="246"/>
      <c r="D125" s="247"/>
      <c r="E125" s="563"/>
      <c r="F125" s="252"/>
      <c r="G125" s="252"/>
      <c r="H125" s="571"/>
      <c r="I125" s="572"/>
      <c r="J125" s="566" t="e">
        <f>IF(AND(Q125="",#REF!&gt;0,#REF!&lt;5),K125,)</f>
        <v>#REF!</v>
      </c>
      <c r="K125" s="567" t="str">
        <f>IF(D125="","ZZZ9",IF(AND(#REF!&gt;0,#REF!&lt;5),D125&amp;#REF!,D125&amp;"9"))</f>
        <v>ZZZ9</v>
      </c>
      <c r="L125" s="568">
        <f t="shared" si="3"/>
        <v>999</v>
      </c>
      <c r="M125" s="577">
        <f t="shared" si="4"/>
        <v>999</v>
      </c>
      <c r="N125" s="574"/>
      <c r="O125" s="252"/>
      <c r="P125" s="570">
        <f t="shared" si="5"/>
        <v>999</v>
      </c>
      <c r="Q125" s="252"/>
    </row>
    <row r="126" spans="1:17" s="203" customFormat="1" ht="18.899999999999999" customHeight="1">
      <c r="A126" s="562">
        <v>120</v>
      </c>
      <c r="B126" s="246"/>
      <c r="C126" s="246"/>
      <c r="D126" s="247"/>
      <c r="E126" s="563"/>
      <c r="F126" s="252"/>
      <c r="G126" s="252"/>
      <c r="H126" s="571"/>
      <c r="I126" s="572"/>
      <c r="J126" s="566" t="e">
        <f>IF(AND(Q126="",#REF!&gt;0,#REF!&lt;5),K126,)</f>
        <v>#REF!</v>
      </c>
      <c r="K126" s="567" t="str">
        <f>IF(D126="","ZZZ9",IF(AND(#REF!&gt;0,#REF!&lt;5),D126&amp;#REF!,D126&amp;"9"))</f>
        <v>ZZZ9</v>
      </c>
      <c r="L126" s="568">
        <f t="shared" si="3"/>
        <v>999</v>
      </c>
      <c r="M126" s="577">
        <f t="shared" si="4"/>
        <v>999</v>
      </c>
      <c r="N126" s="574"/>
      <c r="O126" s="252"/>
      <c r="P126" s="570">
        <f t="shared" si="5"/>
        <v>999</v>
      </c>
      <c r="Q126" s="252"/>
    </row>
    <row r="127" spans="1:17" s="203" customFormat="1" ht="18.899999999999999" customHeight="1">
      <c r="A127" s="562">
        <v>121</v>
      </c>
      <c r="B127" s="246"/>
      <c r="C127" s="246"/>
      <c r="D127" s="247"/>
      <c r="E127" s="563"/>
      <c r="F127" s="252"/>
      <c r="G127" s="252"/>
      <c r="H127" s="571"/>
      <c r="I127" s="572"/>
      <c r="J127" s="566" t="e">
        <f>IF(AND(Q127="",#REF!&gt;0,#REF!&lt;5),K127,)</f>
        <v>#REF!</v>
      </c>
      <c r="K127" s="567" t="str">
        <f>IF(D127="","ZZZ9",IF(AND(#REF!&gt;0,#REF!&lt;5),D127&amp;#REF!,D127&amp;"9"))</f>
        <v>ZZZ9</v>
      </c>
      <c r="L127" s="568">
        <f t="shared" si="3"/>
        <v>999</v>
      </c>
      <c r="M127" s="577">
        <f t="shared" si="4"/>
        <v>999</v>
      </c>
      <c r="N127" s="574"/>
      <c r="O127" s="252"/>
      <c r="P127" s="570">
        <f t="shared" si="5"/>
        <v>999</v>
      </c>
      <c r="Q127" s="252"/>
    </row>
    <row r="128" spans="1:17" s="203" customFormat="1" ht="18.899999999999999" customHeight="1">
      <c r="A128" s="562">
        <v>122</v>
      </c>
      <c r="B128" s="246"/>
      <c r="C128" s="246"/>
      <c r="D128" s="247"/>
      <c r="E128" s="563"/>
      <c r="F128" s="252"/>
      <c r="G128" s="252"/>
      <c r="H128" s="571"/>
      <c r="I128" s="572"/>
      <c r="J128" s="566" t="e">
        <f>IF(AND(Q128="",#REF!&gt;0,#REF!&lt;5),K128,)</f>
        <v>#REF!</v>
      </c>
      <c r="K128" s="567" t="str">
        <f>IF(D128="","ZZZ9",IF(AND(#REF!&gt;0,#REF!&lt;5),D128&amp;#REF!,D128&amp;"9"))</f>
        <v>ZZZ9</v>
      </c>
      <c r="L128" s="568">
        <f t="shared" si="3"/>
        <v>999</v>
      </c>
      <c r="M128" s="577">
        <f t="shared" si="4"/>
        <v>999</v>
      </c>
      <c r="N128" s="574"/>
      <c r="O128" s="252"/>
      <c r="P128" s="570">
        <f t="shared" si="5"/>
        <v>999</v>
      </c>
      <c r="Q128" s="252"/>
    </row>
    <row r="129" spans="1:17" s="203" customFormat="1" ht="18.899999999999999" customHeight="1">
      <c r="A129" s="562">
        <v>123</v>
      </c>
      <c r="B129" s="246"/>
      <c r="C129" s="246"/>
      <c r="D129" s="247"/>
      <c r="E129" s="563"/>
      <c r="F129" s="252"/>
      <c r="G129" s="252"/>
      <c r="H129" s="571"/>
      <c r="I129" s="572"/>
      <c r="J129" s="566" t="e">
        <f>IF(AND(Q129="",#REF!&gt;0,#REF!&lt;5),K129,)</f>
        <v>#REF!</v>
      </c>
      <c r="K129" s="567" t="str">
        <f>IF(D129="","ZZZ9",IF(AND(#REF!&gt;0,#REF!&lt;5),D129&amp;#REF!,D129&amp;"9"))</f>
        <v>ZZZ9</v>
      </c>
      <c r="L129" s="568">
        <f t="shared" si="3"/>
        <v>999</v>
      </c>
      <c r="M129" s="577">
        <f t="shared" si="4"/>
        <v>999</v>
      </c>
      <c r="N129" s="574"/>
      <c r="O129" s="252"/>
      <c r="P129" s="570">
        <f t="shared" si="5"/>
        <v>999</v>
      </c>
      <c r="Q129" s="252"/>
    </row>
    <row r="130" spans="1:17" s="203" customFormat="1" ht="18.899999999999999" customHeight="1">
      <c r="A130" s="562">
        <v>124</v>
      </c>
      <c r="B130" s="246"/>
      <c r="C130" s="246"/>
      <c r="D130" s="247"/>
      <c r="E130" s="563"/>
      <c r="F130" s="252"/>
      <c r="G130" s="252"/>
      <c r="H130" s="571"/>
      <c r="I130" s="572"/>
      <c r="J130" s="566" t="e">
        <f>IF(AND(Q130="",#REF!&gt;0,#REF!&lt;5),K130,)</f>
        <v>#REF!</v>
      </c>
      <c r="K130" s="567" t="str">
        <f>IF(D130="","ZZZ9",IF(AND(#REF!&gt;0,#REF!&lt;5),D130&amp;#REF!,D130&amp;"9"))</f>
        <v>ZZZ9</v>
      </c>
      <c r="L130" s="568">
        <f t="shared" si="3"/>
        <v>999</v>
      </c>
      <c r="M130" s="577">
        <f t="shared" si="4"/>
        <v>999</v>
      </c>
      <c r="N130" s="574"/>
      <c r="O130" s="252"/>
      <c r="P130" s="570">
        <f t="shared" si="5"/>
        <v>999</v>
      </c>
      <c r="Q130" s="252"/>
    </row>
    <row r="131" spans="1:17" s="203" customFormat="1" ht="18.899999999999999" customHeight="1">
      <c r="A131" s="562">
        <v>125</v>
      </c>
      <c r="B131" s="246"/>
      <c r="C131" s="246"/>
      <c r="D131" s="247"/>
      <c r="E131" s="563"/>
      <c r="F131" s="252"/>
      <c r="G131" s="252"/>
      <c r="H131" s="571"/>
      <c r="I131" s="572"/>
      <c r="J131" s="566" t="e">
        <f>IF(AND(Q131="",#REF!&gt;0,#REF!&lt;5),K131,)</f>
        <v>#REF!</v>
      </c>
      <c r="K131" s="567" t="str">
        <f>IF(D131="","ZZZ9",IF(AND(#REF!&gt;0,#REF!&lt;5),D131&amp;#REF!,D131&amp;"9"))</f>
        <v>ZZZ9</v>
      </c>
      <c r="L131" s="568">
        <f t="shared" si="3"/>
        <v>999</v>
      </c>
      <c r="M131" s="577">
        <f t="shared" si="4"/>
        <v>999</v>
      </c>
      <c r="N131" s="574"/>
      <c r="O131" s="252"/>
      <c r="P131" s="570">
        <f t="shared" si="5"/>
        <v>999</v>
      </c>
      <c r="Q131" s="252"/>
    </row>
    <row r="132" spans="1:17" s="203" customFormat="1" ht="18.899999999999999" customHeight="1">
      <c r="A132" s="562">
        <v>126</v>
      </c>
      <c r="B132" s="246"/>
      <c r="C132" s="246"/>
      <c r="D132" s="247"/>
      <c r="E132" s="563"/>
      <c r="F132" s="252"/>
      <c r="G132" s="252"/>
      <c r="H132" s="571"/>
      <c r="I132" s="572"/>
      <c r="J132" s="566" t="e">
        <f>IF(AND(Q132="",#REF!&gt;0,#REF!&lt;5),K132,)</f>
        <v>#REF!</v>
      </c>
      <c r="K132" s="567" t="str">
        <f>IF(D132="","ZZZ9",IF(AND(#REF!&gt;0,#REF!&lt;5),D132&amp;#REF!,D132&amp;"9"))</f>
        <v>ZZZ9</v>
      </c>
      <c r="L132" s="568">
        <f t="shared" si="3"/>
        <v>999</v>
      </c>
      <c r="M132" s="577">
        <f t="shared" si="4"/>
        <v>999</v>
      </c>
      <c r="N132" s="574"/>
      <c r="O132" s="252"/>
      <c r="P132" s="570">
        <f t="shared" si="5"/>
        <v>999</v>
      </c>
      <c r="Q132" s="252"/>
    </row>
    <row r="133" spans="1:17" s="203" customFormat="1" ht="18.899999999999999" customHeight="1">
      <c r="A133" s="562">
        <v>127</v>
      </c>
      <c r="B133" s="246"/>
      <c r="C133" s="246"/>
      <c r="D133" s="247"/>
      <c r="E133" s="563"/>
      <c r="F133" s="252"/>
      <c r="G133" s="252"/>
      <c r="H133" s="571"/>
      <c r="I133" s="572"/>
      <c r="J133" s="566" t="e">
        <f>IF(AND(Q133="",#REF!&gt;0,#REF!&lt;5),K133,)</f>
        <v>#REF!</v>
      </c>
      <c r="K133" s="567" t="str">
        <f>IF(D133="","ZZZ9",IF(AND(#REF!&gt;0,#REF!&lt;5),D133&amp;#REF!,D133&amp;"9"))</f>
        <v>ZZZ9</v>
      </c>
      <c r="L133" s="568">
        <f t="shared" si="3"/>
        <v>999</v>
      </c>
      <c r="M133" s="577">
        <f t="shared" si="4"/>
        <v>999</v>
      </c>
      <c r="N133" s="574"/>
      <c r="O133" s="252"/>
      <c r="P133" s="570">
        <f t="shared" si="5"/>
        <v>999</v>
      </c>
      <c r="Q133" s="252"/>
    </row>
    <row r="134" spans="1:17" s="203" customFormat="1" ht="18.899999999999999" customHeight="1">
      <c r="A134" s="562">
        <v>128</v>
      </c>
      <c r="B134" s="246"/>
      <c r="C134" s="246"/>
      <c r="D134" s="247"/>
      <c r="E134" s="563"/>
      <c r="F134" s="252"/>
      <c r="G134" s="252"/>
      <c r="H134" s="571"/>
      <c r="I134" s="572"/>
      <c r="J134" s="566" t="e">
        <f>IF(AND(Q134="",#REF!&gt;0,#REF!&lt;5),K134,)</f>
        <v>#REF!</v>
      </c>
      <c r="K134" s="567" t="str">
        <f>IF(D134="","ZZZ9",IF(AND(#REF!&gt;0,#REF!&lt;5),D134&amp;#REF!,D134&amp;"9"))</f>
        <v>ZZZ9</v>
      </c>
      <c r="L134" s="568">
        <f t="shared" si="3"/>
        <v>999</v>
      </c>
      <c r="M134" s="577">
        <f t="shared" si="4"/>
        <v>999</v>
      </c>
      <c r="N134" s="574"/>
      <c r="O134" s="572"/>
      <c r="P134" s="582">
        <f t="shared" si="5"/>
        <v>999</v>
      </c>
      <c r="Q134" s="572"/>
    </row>
    <row r="135" spans="1:17">
      <c r="A135" s="562">
        <v>129</v>
      </c>
      <c r="B135" s="246"/>
      <c r="C135" s="246"/>
      <c r="D135" s="247"/>
      <c r="E135" s="563"/>
      <c r="F135" s="252"/>
      <c r="G135" s="252"/>
      <c r="H135" s="571"/>
      <c r="I135" s="572"/>
      <c r="J135" s="566" t="e">
        <f>IF(AND(Q135="",#REF!&gt;0,#REF!&lt;5),K135,)</f>
        <v>#REF!</v>
      </c>
      <c r="K135" s="567" t="str">
        <f>IF(D135="","ZZZ9",IF(AND(#REF!&gt;0,#REF!&lt;5),D135&amp;#REF!,D135&amp;"9"))</f>
        <v>ZZZ9</v>
      </c>
      <c r="L135" s="568">
        <f t="shared" si="3"/>
        <v>999</v>
      </c>
      <c r="M135" s="577">
        <f t="shared" si="4"/>
        <v>999</v>
      </c>
      <c r="N135" s="574"/>
      <c r="O135" s="252"/>
      <c r="P135" s="570">
        <f t="shared" si="5"/>
        <v>999</v>
      </c>
      <c r="Q135" s="252"/>
    </row>
    <row r="136" spans="1:17">
      <c r="A136" s="562">
        <v>130</v>
      </c>
      <c r="B136" s="246"/>
      <c r="C136" s="246"/>
      <c r="D136" s="247"/>
      <c r="E136" s="563"/>
      <c r="F136" s="252"/>
      <c r="G136" s="252"/>
      <c r="H136" s="571"/>
      <c r="I136" s="572"/>
      <c r="J136" s="566" t="e">
        <f>IF(AND(Q136="",#REF!&gt;0,#REF!&lt;5),K136,)</f>
        <v>#REF!</v>
      </c>
      <c r="K136" s="567" t="str">
        <f>IF(D136="","ZZZ9",IF(AND(#REF!&gt;0,#REF!&lt;5),D136&amp;#REF!,D136&amp;"9"))</f>
        <v>ZZZ9</v>
      </c>
      <c r="L136" s="568">
        <f t="shared" si="3"/>
        <v>999</v>
      </c>
      <c r="M136" s="577">
        <f t="shared" si="4"/>
        <v>999</v>
      </c>
      <c r="N136" s="574"/>
      <c r="O136" s="252"/>
      <c r="P136" s="570">
        <f t="shared" si="5"/>
        <v>999</v>
      </c>
      <c r="Q136" s="252"/>
    </row>
    <row r="137" spans="1:17">
      <c r="A137" s="562">
        <v>131</v>
      </c>
      <c r="B137" s="246"/>
      <c r="C137" s="246"/>
      <c r="D137" s="247"/>
      <c r="E137" s="563"/>
      <c r="F137" s="252"/>
      <c r="G137" s="252"/>
      <c r="H137" s="571"/>
      <c r="I137" s="572"/>
      <c r="J137" s="566" t="e">
        <f>IF(AND(Q137="",#REF!&gt;0,#REF!&lt;5),K137,)</f>
        <v>#REF!</v>
      </c>
      <c r="K137" s="567" t="str">
        <f>IF(D137="","ZZZ9",IF(AND(#REF!&gt;0,#REF!&lt;5),D137&amp;#REF!,D137&amp;"9"))</f>
        <v>ZZZ9</v>
      </c>
      <c r="L137" s="568">
        <f t="shared" si="3"/>
        <v>999</v>
      </c>
      <c r="M137" s="577">
        <f t="shared" si="4"/>
        <v>999</v>
      </c>
      <c r="N137" s="574"/>
      <c r="O137" s="252"/>
      <c r="P137" s="570">
        <f t="shared" si="5"/>
        <v>999</v>
      </c>
      <c r="Q137" s="252"/>
    </row>
    <row r="138" spans="1:17">
      <c r="A138" s="562">
        <v>132</v>
      </c>
      <c r="B138" s="246"/>
      <c r="C138" s="246"/>
      <c r="D138" s="247"/>
      <c r="E138" s="563"/>
      <c r="F138" s="252"/>
      <c r="G138" s="252"/>
      <c r="H138" s="571"/>
      <c r="I138" s="572"/>
      <c r="J138" s="566" t="e">
        <f>IF(AND(Q138="",#REF!&gt;0,#REF!&lt;5),K138,)</f>
        <v>#REF!</v>
      </c>
      <c r="K138" s="567" t="str">
        <f>IF(D138="","ZZZ9",IF(AND(#REF!&gt;0,#REF!&lt;5),D138&amp;#REF!,D138&amp;"9"))</f>
        <v>ZZZ9</v>
      </c>
      <c r="L138" s="568">
        <f t="shared" si="3"/>
        <v>999</v>
      </c>
      <c r="M138" s="577">
        <f t="shared" si="4"/>
        <v>999</v>
      </c>
      <c r="N138" s="574"/>
      <c r="O138" s="252"/>
      <c r="P138" s="570">
        <f t="shared" si="5"/>
        <v>999</v>
      </c>
      <c r="Q138" s="252"/>
    </row>
    <row r="139" spans="1:17">
      <c r="A139" s="562">
        <v>133</v>
      </c>
      <c r="B139" s="246"/>
      <c r="C139" s="246"/>
      <c r="D139" s="247"/>
      <c r="E139" s="563"/>
      <c r="F139" s="252"/>
      <c r="G139" s="252"/>
      <c r="H139" s="571"/>
      <c r="I139" s="572"/>
      <c r="J139" s="566" t="e">
        <f>IF(AND(Q139="",#REF!&gt;0,#REF!&lt;5),K139,)</f>
        <v>#REF!</v>
      </c>
      <c r="K139" s="567" t="str">
        <f>IF(D139="","ZZZ9",IF(AND(#REF!&gt;0,#REF!&lt;5),D139&amp;#REF!,D139&amp;"9"))</f>
        <v>ZZZ9</v>
      </c>
      <c r="L139" s="568">
        <f t="shared" si="3"/>
        <v>999</v>
      </c>
      <c r="M139" s="577">
        <f t="shared" si="4"/>
        <v>999</v>
      </c>
      <c r="N139" s="574"/>
      <c r="O139" s="252"/>
      <c r="P139" s="570">
        <f t="shared" si="5"/>
        <v>999</v>
      </c>
      <c r="Q139" s="252"/>
    </row>
    <row r="140" spans="1:17">
      <c r="A140" s="562">
        <v>134</v>
      </c>
      <c r="B140" s="246"/>
      <c r="C140" s="246"/>
      <c r="D140" s="247"/>
      <c r="E140" s="563"/>
      <c r="F140" s="252"/>
      <c r="G140" s="252"/>
      <c r="H140" s="571"/>
      <c r="I140" s="572"/>
      <c r="J140" s="566" t="e">
        <f>IF(AND(Q140="",#REF!&gt;0,#REF!&lt;5),K140,)</f>
        <v>#REF!</v>
      </c>
      <c r="K140" s="567" t="str">
        <f>IF(D140="","ZZZ9",IF(AND(#REF!&gt;0,#REF!&lt;5),D140&amp;#REF!,D140&amp;"9"))</f>
        <v>ZZZ9</v>
      </c>
      <c r="L140" s="568">
        <f t="shared" si="3"/>
        <v>999</v>
      </c>
      <c r="M140" s="577">
        <f t="shared" si="4"/>
        <v>999</v>
      </c>
      <c r="N140" s="574"/>
      <c r="O140" s="252"/>
      <c r="P140" s="570">
        <f t="shared" si="5"/>
        <v>999</v>
      </c>
      <c r="Q140" s="252"/>
    </row>
    <row r="141" spans="1:17">
      <c r="A141" s="562">
        <v>135</v>
      </c>
      <c r="B141" s="246"/>
      <c r="C141" s="246"/>
      <c r="D141" s="247"/>
      <c r="E141" s="563"/>
      <c r="F141" s="252"/>
      <c r="G141" s="252"/>
      <c r="H141" s="571"/>
      <c r="I141" s="572"/>
      <c r="J141" s="566" t="e">
        <f>IF(AND(Q141="",#REF!&gt;0,#REF!&lt;5),K141,)</f>
        <v>#REF!</v>
      </c>
      <c r="K141" s="567" t="str">
        <f>IF(D141="","ZZZ9",IF(AND(#REF!&gt;0,#REF!&lt;5),D141&amp;#REF!,D141&amp;"9"))</f>
        <v>ZZZ9</v>
      </c>
      <c r="L141" s="568">
        <f t="shared" si="3"/>
        <v>999</v>
      </c>
      <c r="M141" s="577">
        <f t="shared" si="4"/>
        <v>999</v>
      </c>
      <c r="N141" s="574"/>
      <c r="O141" s="572"/>
      <c r="P141" s="582">
        <f t="shared" si="5"/>
        <v>999</v>
      </c>
      <c r="Q141" s="572"/>
    </row>
    <row r="142" spans="1:17">
      <c r="A142" s="562">
        <v>136</v>
      </c>
      <c r="B142" s="246"/>
      <c r="C142" s="246"/>
      <c r="D142" s="247"/>
      <c r="E142" s="563"/>
      <c r="F142" s="252"/>
      <c r="G142" s="252"/>
      <c r="H142" s="571"/>
      <c r="I142" s="572"/>
      <c r="J142" s="566" t="e">
        <f>IF(AND(Q142="",#REF!&gt;0,#REF!&lt;5),K142,)</f>
        <v>#REF!</v>
      </c>
      <c r="K142" s="567" t="str">
        <f>IF(D142="","ZZZ9",IF(AND(#REF!&gt;0,#REF!&lt;5),D142&amp;#REF!,D142&amp;"9"))</f>
        <v>ZZZ9</v>
      </c>
      <c r="L142" s="568">
        <f t="shared" si="3"/>
        <v>999</v>
      </c>
      <c r="M142" s="577">
        <f t="shared" si="4"/>
        <v>999</v>
      </c>
      <c r="N142" s="574"/>
      <c r="O142" s="252"/>
      <c r="P142" s="570">
        <f t="shared" si="5"/>
        <v>999</v>
      </c>
      <c r="Q142" s="252"/>
    </row>
    <row r="143" spans="1:17">
      <c r="A143" s="562">
        <v>137</v>
      </c>
      <c r="B143" s="246"/>
      <c r="C143" s="246"/>
      <c r="D143" s="247"/>
      <c r="E143" s="563"/>
      <c r="F143" s="252"/>
      <c r="G143" s="252"/>
      <c r="H143" s="571"/>
      <c r="I143" s="572"/>
      <c r="J143" s="566" t="e">
        <f>IF(AND(Q143="",#REF!&gt;0,#REF!&lt;5),K143,)</f>
        <v>#REF!</v>
      </c>
      <c r="K143" s="567" t="str">
        <f>IF(D143="","ZZZ9",IF(AND(#REF!&gt;0,#REF!&lt;5),D143&amp;#REF!,D143&amp;"9"))</f>
        <v>ZZZ9</v>
      </c>
      <c r="L143" s="568">
        <f t="shared" si="3"/>
        <v>999</v>
      </c>
      <c r="M143" s="577">
        <f t="shared" si="4"/>
        <v>999</v>
      </c>
      <c r="N143" s="574"/>
      <c r="O143" s="252"/>
      <c r="P143" s="570">
        <f t="shared" si="5"/>
        <v>999</v>
      </c>
      <c r="Q143" s="252"/>
    </row>
    <row r="144" spans="1:17">
      <c r="A144" s="562">
        <v>138</v>
      </c>
      <c r="B144" s="246"/>
      <c r="C144" s="246"/>
      <c r="D144" s="247"/>
      <c r="E144" s="563"/>
      <c r="F144" s="252"/>
      <c r="G144" s="252"/>
      <c r="H144" s="571"/>
      <c r="I144" s="572"/>
      <c r="J144" s="566" t="e">
        <f>IF(AND(Q144="",#REF!&gt;0,#REF!&lt;5),K144,)</f>
        <v>#REF!</v>
      </c>
      <c r="K144" s="567" t="str">
        <f>IF(D144="","ZZZ9",IF(AND(#REF!&gt;0,#REF!&lt;5),D144&amp;#REF!,D144&amp;"9"))</f>
        <v>ZZZ9</v>
      </c>
      <c r="L144" s="568">
        <f t="shared" si="3"/>
        <v>999</v>
      </c>
      <c r="M144" s="577">
        <f t="shared" si="4"/>
        <v>999</v>
      </c>
      <c r="N144" s="574"/>
      <c r="O144" s="252"/>
      <c r="P144" s="570">
        <f t="shared" si="5"/>
        <v>999</v>
      </c>
      <c r="Q144" s="252"/>
    </row>
    <row r="145" spans="1:17">
      <c r="A145" s="562">
        <v>139</v>
      </c>
      <c r="B145" s="246"/>
      <c r="C145" s="246"/>
      <c r="D145" s="247"/>
      <c r="E145" s="563"/>
      <c r="F145" s="252"/>
      <c r="G145" s="252"/>
      <c r="H145" s="571"/>
      <c r="I145" s="572"/>
      <c r="J145" s="566" t="e">
        <f>IF(AND(Q145="",#REF!&gt;0,#REF!&lt;5),K145,)</f>
        <v>#REF!</v>
      </c>
      <c r="K145" s="567" t="str">
        <f>IF(D145="","ZZZ9",IF(AND(#REF!&gt;0,#REF!&lt;5),D145&amp;#REF!,D145&amp;"9"))</f>
        <v>ZZZ9</v>
      </c>
      <c r="L145" s="568">
        <f t="shared" si="3"/>
        <v>999</v>
      </c>
      <c r="M145" s="577">
        <f t="shared" si="4"/>
        <v>999</v>
      </c>
      <c r="N145" s="574"/>
      <c r="O145" s="252"/>
      <c r="P145" s="570">
        <f t="shared" si="5"/>
        <v>999</v>
      </c>
      <c r="Q145" s="252"/>
    </row>
    <row r="146" spans="1:17">
      <c r="A146" s="562">
        <v>140</v>
      </c>
      <c r="B146" s="246"/>
      <c r="C146" s="246"/>
      <c r="D146" s="247"/>
      <c r="E146" s="563"/>
      <c r="F146" s="252"/>
      <c r="G146" s="252"/>
      <c r="H146" s="571"/>
      <c r="I146" s="572"/>
      <c r="J146" s="566" t="e">
        <f>IF(AND(Q146="",#REF!&gt;0,#REF!&lt;5),K146,)</f>
        <v>#REF!</v>
      </c>
      <c r="K146" s="567" t="str">
        <f>IF(D146="","ZZZ9",IF(AND(#REF!&gt;0,#REF!&lt;5),D146&amp;#REF!,D146&amp;"9"))</f>
        <v>ZZZ9</v>
      </c>
      <c r="L146" s="568">
        <f t="shared" si="3"/>
        <v>999</v>
      </c>
      <c r="M146" s="577">
        <f t="shared" si="4"/>
        <v>999</v>
      </c>
      <c r="N146" s="574"/>
      <c r="O146" s="252"/>
      <c r="P146" s="570">
        <f t="shared" si="5"/>
        <v>999</v>
      </c>
      <c r="Q146" s="252"/>
    </row>
    <row r="147" spans="1:17">
      <c r="A147" s="562">
        <v>141</v>
      </c>
      <c r="B147" s="246"/>
      <c r="C147" s="246"/>
      <c r="D147" s="247"/>
      <c r="E147" s="563"/>
      <c r="F147" s="252"/>
      <c r="G147" s="252"/>
      <c r="H147" s="571"/>
      <c r="I147" s="572"/>
      <c r="J147" s="566" t="e">
        <f>IF(AND(Q147="",#REF!&gt;0,#REF!&lt;5),K147,)</f>
        <v>#REF!</v>
      </c>
      <c r="K147" s="567" t="str">
        <f>IF(D147="","ZZZ9",IF(AND(#REF!&gt;0,#REF!&lt;5),D147&amp;#REF!,D147&amp;"9"))</f>
        <v>ZZZ9</v>
      </c>
      <c r="L147" s="568">
        <f t="shared" si="3"/>
        <v>999</v>
      </c>
      <c r="M147" s="577">
        <f t="shared" si="4"/>
        <v>999</v>
      </c>
      <c r="N147" s="574"/>
      <c r="O147" s="252"/>
      <c r="P147" s="570">
        <f t="shared" si="5"/>
        <v>999</v>
      </c>
      <c r="Q147" s="252"/>
    </row>
    <row r="148" spans="1:17">
      <c r="A148" s="562">
        <v>142</v>
      </c>
      <c r="B148" s="246"/>
      <c r="C148" s="246"/>
      <c r="D148" s="247"/>
      <c r="E148" s="563"/>
      <c r="F148" s="252"/>
      <c r="G148" s="252"/>
      <c r="H148" s="571"/>
      <c r="I148" s="572"/>
      <c r="J148" s="566" t="e">
        <f>IF(AND(Q148="",#REF!&gt;0,#REF!&lt;5),K148,)</f>
        <v>#REF!</v>
      </c>
      <c r="K148" s="567" t="str">
        <f>IF(D148="","ZZZ9",IF(AND(#REF!&gt;0,#REF!&lt;5),D148&amp;#REF!,D148&amp;"9"))</f>
        <v>ZZZ9</v>
      </c>
      <c r="L148" s="568">
        <f t="shared" si="3"/>
        <v>999</v>
      </c>
      <c r="M148" s="577">
        <f t="shared" si="4"/>
        <v>999</v>
      </c>
      <c r="N148" s="574"/>
      <c r="O148" s="572"/>
      <c r="P148" s="582">
        <f t="shared" si="5"/>
        <v>999</v>
      </c>
      <c r="Q148" s="572"/>
    </row>
    <row r="149" spans="1:17">
      <c r="A149" s="562">
        <v>143</v>
      </c>
      <c r="B149" s="246"/>
      <c r="C149" s="246"/>
      <c r="D149" s="247"/>
      <c r="E149" s="563"/>
      <c r="F149" s="252"/>
      <c r="G149" s="252"/>
      <c r="H149" s="571"/>
      <c r="I149" s="572"/>
      <c r="J149" s="566" t="e">
        <f>IF(AND(Q149="",#REF!&gt;0,#REF!&lt;5),K149,)</f>
        <v>#REF!</v>
      </c>
      <c r="K149" s="567" t="str">
        <f>IF(D149="","ZZZ9",IF(AND(#REF!&gt;0,#REF!&lt;5),D149&amp;#REF!,D149&amp;"9"))</f>
        <v>ZZZ9</v>
      </c>
      <c r="L149" s="568">
        <f t="shared" si="3"/>
        <v>999</v>
      </c>
      <c r="M149" s="577">
        <f t="shared" si="4"/>
        <v>999</v>
      </c>
      <c r="N149" s="574"/>
      <c r="O149" s="252"/>
      <c r="P149" s="570">
        <f t="shared" si="5"/>
        <v>999</v>
      </c>
      <c r="Q149" s="252"/>
    </row>
    <row r="150" spans="1:17">
      <c r="A150" s="562">
        <v>144</v>
      </c>
      <c r="B150" s="246"/>
      <c r="C150" s="246"/>
      <c r="D150" s="247"/>
      <c r="E150" s="563"/>
      <c r="F150" s="252"/>
      <c r="G150" s="252"/>
      <c r="H150" s="571"/>
      <c r="I150" s="572"/>
      <c r="J150" s="566" t="e">
        <f>IF(AND(Q150="",#REF!&gt;0,#REF!&lt;5),K150,)</f>
        <v>#REF!</v>
      </c>
      <c r="K150" s="567" t="str">
        <f>IF(D150="","ZZZ9",IF(AND(#REF!&gt;0,#REF!&lt;5),D150&amp;#REF!,D150&amp;"9"))</f>
        <v>ZZZ9</v>
      </c>
      <c r="L150" s="568">
        <f t="shared" si="3"/>
        <v>999</v>
      </c>
      <c r="M150" s="577">
        <f t="shared" si="4"/>
        <v>999</v>
      </c>
      <c r="N150" s="574"/>
      <c r="O150" s="252"/>
      <c r="P150" s="570">
        <f t="shared" si="5"/>
        <v>999</v>
      </c>
      <c r="Q150" s="252"/>
    </row>
    <row r="151" spans="1:17">
      <c r="A151" s="562">
        <v>145</v>
      </c>
      <c r="B151" s="246"/>
      <c r="C151" s="246"/>
      <c r="D151" s="247"/>
      <c r="E151" s="563"/>
      <c r="F151" s="252"/>
      <c r="G151" s="252"/>
      <c r="H151" s="571"/>
      <c r="I151" s="572"/>
      <c r="J151" s="566" t="e">
        <f>IF(AND(Q151="",#REF!&gt;0,#REF!&lt;5),K151,)</f>
        <v>#REF!</v>
      </c>
      <c r="K151" s="567" t="str">
        <f>IF(D151="","ZZZ9",IF(AND(#REF!&gt;0,#REF!&lt;5),D151&amp;#REF!,D151&amp;"9"))</f>
        <v>ZZZ9</v>
      </c>
      <c r="L151" s="568">
        <f t="shared" si="3"/>
        <v>999</v>
      </c>
      <c r="M151" s="577">
        <f t="shared" si="4"/>
        <v>999</v>
      </c>
      <c r="N151" s="574"/>
      <c r="O151" s="252"/>
      <c r="P151" s="570">
        <f t="shared" si="5"/>
        <v>999</v>
      </c>
      <c r="Q151" s="252"/>
    </row>
    <row r="152" spans="1:17">
      <c r="A152" s="562">
        <v>146</v>
      </c>
      <c r="B152" s="246"/>
      <c r="C152" s="246"/>
      <c r="D152" s="247"/>
      <c r="E152" s="563"/>
      <c r="F152" s="252"/>
      <c r="G152" s="252"/>
      <c r="H152" s="571"/>
      <c r="I152" s="572"/>
      <c r="J152" s="566" t="e">
        <f>IF(AND(Q152="",#REF!&gt;0,#REF!&lt;5),K152,)</f>
        <v>#REF!</v>
      </c>
      <c r="K152" s="567" t="str">
        <f>IF(D152="","ZZZ9",IF(AND(#REF!&gt;0,#REF!&lt;5),D152&amp;#REF!,D152&amp;"9"))</f>
        <v>ZZZ9</v>
      </c>
      <c r="L152" s="568">
        <f t="shared" si="3"/>
        <v>999</v>
      </c>
      <c r="M152" s="577">
        <f t="shared" si="4"/>
        <v>999</v>
      </c>
      <c r="N152" s="574"/>
      <c r="O152" s="252"/>
      <c r="P152" s="570">
        <f t="shared" si="5"/>
        <v>999</v>
      </c>
      <c r="Q152" s="252"/>
    </row>
    <row r="153" spans="1:17">
      <c r="A153" s="562">
        <v>147</v>
      </c>
      <c r="B153" s="246"/>
      <c r="C153" s="246"/>
      <c r="D153" s="247"/>
      <c r="E153" s="563"/>
      <c r="F153" s="252"/>
      <c r="G153" s="252"/>
      <c r="H153" s="571"/>
      <c r="I153" s="572"/>
      <c r="J153" s="566" t="e">
        <f>IF(AND(Q153="",#REF!&gt;0,#REF!&lt;5),K153,)</f>
        <v>#REF!</v>
      </c>
      <c r="K153" s="567" t="str">
        <f>IF(D153="","ZZZ9",IF(AND(#REF!&gt;0,#REF!&lt;5),D153&amp;#REF!,D153&amp;"9"))</f>
        <v>ZZZ9</v>
      </c>
      <c r="L153" s="568">
        <f t="shared" si="3"/>
        <v>999</v>
      </c>
      <c r="M153" s="577">
        <f t="shared" si="4"/>
        <v>999</v>
      </c>
      <c r="N153" s="574"/>
      <c r="O153" s="252"/>
      <c r="P153" s="570">
        <f t="shared" si="5"/>
        <v>999</v>
      </c>
      <c r="Q153" s="252"/>
    </row>
    <row r="154" spans="1:17">
      <c r="A154" s="562">
        <v>148</v>
      </c>
      <c r="B154" s="246"/>
      <c r="C154" s="246"/>
      <c r="D154" s="247"/>
      <c r="E154" s="563"/>
      <c r="F154" s="252"/>
      <c r="G154" s="252"/>
      <c r="H154" s="571"/>
      <c r="I154" s="572"/>
      <c r="J154" s="566" t="e">
        <f>IF(AND(Q154="",#REF!&gt;0,#REF!&lt;5),K154,)</f>
        <v>#REF!</v>
      </c>
      <c r="K154" s="567" t="str">
        <f>IF(D154="","ZZZ9",IF(AND(#REF!&gt;0,#REF!&lt;5),D154&amp;#REF!,D154&amp;"9"))</f>
        <v>ZZZ9</v>
      </c>
      <c r="L154" s="568">
        <f t="shared" si="3"/>
        <v>999</v>
      </c>
      <c r="M154" s="577">
        <f t="shared" si="4"/>
        <v>999</v>
      </c>
      <c r="N154" s="574"/>
      <c r="O154" s="252"/>
      <c r="P154" s="570">
        <f t="shared" si="5"/>
        <v>999</v>
      </c>
      <c r="Q154" s="252"/>
    </row>
    <row r="155" spans="1:17">
      <c r="A155" s="562">
        <v>149</v>
      </c>
      <c r="B155" s="246"/>
      <c r="C155" s="246"/>
      <c r="D155" s="247"/>
      <c r="E155" s="563"/>
      <c r="F155" s="252"/>
      <c r="G155" s="252"/>
      <c r="H155" s="571"/>
      <c r="I155" s="572"/>
      <c r="J155" s="566" t="e">
        <f>IF(AND(Q155="",#REF!&gt;0,#REF!&lt;5),K155,)</f>
        <v>#REF!</v>
      </c>
      <c r="K155" s="567" t="str">
        <f>IF(D155="","ZZZ9",IF(AND(#REF!&gt;0,#REF!&lt;5),D155&amp;#REF!,D155&amp;"9"))</f>
        <v>ZZZ9</v>
      </c>
      <c r="L155" s="568">
        <f t="shared" si="3"/>
        <v>999</v>
      </c>
      <c r="M155" s="577">
        <f t="shared" si="4"/>
        <v>999</v>
      </c>
      <c r="N155" s="574"/>
      <c r="O155" s="252"/>
      <c r="P155" s="570">
        <f t="shared" si="5"/>
        <v>999</v>
      </c>
      <c r="Q155" s="252"/>
    </row>
    <row r="156" spans="1:17">
      <c r="A156" s="562">
        <v>150</v>
      </c>
      <c r="B156" s="246"/>
      <c r="C156" s="246"/>
      <c r="D156" s="247"/>
      <c r="E156" s="563"/>
      <c r="F156" s="252"/>
      <c r="G156" s="252"/>
      <c r="H156" s="571"/>
      <c r="I156" s="572"/>
      <c r="J156" s="566" t="e">
        <f>IF(AND(Q156="",#REF!&gt;0,#REF!&lt;5),K156,)</f>
        <v>#REF!</v>
      </c>
      <c r="K156" s="567" t="str">
        <f>IF(D156="","ZZZ9",IF(AND(#REF!&gt;0,#REF!&lt;5),D156&amp;#REF!,D156&amp;"9"))</f>
        <v>ZZZ9</v>
      </c>
      <c r="L156" s="568">
        <f t="shared" si="3"/>
        <v>999</v>
      </c>
      <c r="M156" s="577">
        <f t="shared" si="4"/>
        <v>999</v>
      </c>
      <c r="N156" s="574"/>
      <c r="O156" s="252"/>
      <c r="P156" s="570">
        <f t="shared" si="5"/>
        <v>999</v>
      </c>
      <c r="Q156" s="252"/>
    </row>
  </sheetData>
  <conditionalFormatting sqref="A7:D156">
    <cfRule type="expression" dxfId="46" priority="14" stopIfTrue="1">
      <formula>$Q7&gt;=1</formula>
    </cfRule>
  </conditionalFormatting>
  <conditionalFormatting sqref="B7:D37">
    <cfRule type="expression" dxfId="45" priority="1" stopIfTrue="1">
      <formula>$Q7&gt;=1</formula>
    </cfRule>
  </conditionalFormatting>
  <conditionalFormatting sqref="E7:E14">
    <cfRule type="expression" dxfId="44" priority="6" stopIfTrue="1">
      <formula>AND(ROUNDDOWN(($A$4-E7)/365.25,0)&lt;=13,G7&lt;&gt;"OK")</formula>
    </cfRule>
    <cfRule type="expression" dxfId="43" priority="7" stopIfTrue="1">
      <formula>AND(ROUNDDOWN(($A$4-E7)/365.25,0)&lt;=14,G7&lt;&gt;"OK")</formula>
    </cfRule>
    <cfRule type="expression" dxfId="42" priority="8" stopIfTrue="1">
      <formula>AND(ROUNDDOWN(($A$4-E7)/365.25,0)&lt;=17,G7&lt;&gt;"OK")</formula>
    </cfRule>
    <cfRule type="expression" dxfId="41" priority="11" stopIfTrue="1">
      <formula>AND(ROUNDDOWN(($A$4-E7)/365.25,0)&lt;=13,G7&lt;&gt;"OK")</formula>
    </cfRule>
    <cfRule type="expression" dxfId="40" priority="12" stopIfTrue="1">
      <formula>AND(ROUNDDOWN(($A$4-E7)/365.25,0)&lt;=14,G7&lt;&gt;"OK")</formula>
    </cfRule>
    <cfRule type="expression" dxfId="39" priority="13" stopIfTrue="1">
      <formula>AND(ROUNDDOWN(($A$4-E7)/365.25,0)&lt;=17,G7&lt;&gt;"OK")</formula>
    </cfRule>
  </conditionalFormatting>
  <conditionalFormatting sqref="E7:E156">
    <cfRule type="expression" dxfId="38" priority="16" stopIfTrue="1">
      <formula>AND(ROUNDDOWN(($A$4-E7)/365.25,0)&lt;=13,G7&lt;&gt;"OK")</formula>
    </cfRule>
    <cfRule type="expression" dxfId="37" priority="17" stopIfTrue="1">
      <formula>AND(ROUNDDOWN(($A$4-E7)/365.25,0)&lt;=14,G7&lt;&gt;"OK")</formula>
    </cfRule>
    <cfRule type="expression" dxfId="36" priority="18" stopIfTrue="1">
      <formula>AND(ROUNDDOWN(($A$4-E7)/365.25,0)&lt;=17,G7&lt;&gt;"OK")</formula>
    </cfRule>
  </conditionalFormatting>
  <conditionalFormatting sqref="J7:J156">
    <cfRule type="cellIs" dxfId="35" priority="10" stopIfTrue="1" operator="equal">
      <formula>"Z"</formula>
    </cfRule>
  </conditionalFormatting>
  <printOptions horizontalCentered="1"/>
  <pageMargins left="0.35" right="0.35" top="0.39" bottom="0.39" header="0" footer="0"/>
  <pageSetup paperSize="9" orientation="landscape" horizontalDpi="2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714753" r:id="rId3" name="Button 1">
              <controlPr defaultSize="0" print="0" autoPict="0" macro="[0]!egyeni_fotabla_sorsolasi_ranglista">
                <anchor moveWithCells="1" sizeWithCells="1">
                  <from>
                    <xdr:col>7</xdr:col>
                    <xdr:colOff>167640</xdr:colOff>
                    <xdr:row>0</xdr:row>
                    <xdr:rowOff>53340</xdr:rowOff>
                  </from>
                  <to>
                    <xdr:col>14</xdr:col>
                    <xdr:colOff>106680</xdr:colOff>
                    <xdr:row>1</xdr:row>
                    <xdr:rowOff>106680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45">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IF($B7="","",VLOOKUP($B7,'1MD ELO (5)'!$A$7:$O$22,5))</f>
        <v/>
      </c>
      <c r="D7" s="407" t="str">
        <f>IF($B7="","",VLOOKUP($B7,'1MD ELO (5)'!$A$7:$O$22,15))</f>
        <v/>
      </c>
      <c r="E7" s="421" t="str">
        <f>UPPER(IF($B7="","",VLOOKUP($B7,'1MD ELO (5)'!$A$7:$O$22,2)))</f>
        <v/>
      </c>
      <c r="F7" s="481"/>
      <c r="G7" s="421" t="str">
        <f>IF($B7="","",VLOOKUP($B7,'1MD ELO (5)'!$A$7:$O$22,3))</f>
        <v/>
      </c>
      <c r="H7" s="481"/>
      <c r="I7" s="421" t="str">
        <f>IF($B7="","",VLOOKUP($B7,'1MD ELO (5)'!$A$7:$O$22,4))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IF($B9="","",VLOOKUP($B9,'1MD ELO (5)'!$A$7:$O$22,5))</f>
        <v/>
      </c>
      <c r="D9" s="407" t="str">
        <f>IF($B9="","",VLOOKUP($B9,'1MD ELO (5)'!$A$7:$O$22,15))</f>
        <v/>
      </c>
      <c r="E9" s="421" t="str">
        <f>UPPER(IF($B9="","",VLOOKUP($B9,'1MD ELO (5)'!$A$7:$O$22,2)))</f>
        <v/>
      </c>
      <c r="F9" s="481"/>
      <c r="G9" s="421" t="str">
        <f>IF($B9="","",VLOOKUP($B9,'1MD ELO (5)'!$A$7:$O$22,3))</f>
        <v/>
      </c>
      <c r="H9" s="481"/>
      <c r="I9" s="421" t="str">
        <f>IF($B9="","",VLOOKUP($B9,'1MD ELO (5)'!$A$7:$O$22,4))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IF($B11="","",VLOOKUP($B11,'1MD ELO (5)'!$A$7:$O$22,5))</f>
        <v/>
      </c>
      <c r="D11" s="407" t="str">
        <f>IF($B11="","",VLOOKUP($B11,'1MD ELO (5)'!$A$7:$O$22,15))</f>
        <v/>
      </c>
      <c r="E11" s="421" t="str">
        <f>UPPER(IF($B11="","",VLOOKUP($B11,'1MD ELO (5)'!$A$7:$O$22,2)))</f>
        <v/>
      </c>
      <c r="F11" s="481"/>
      <c r="G11" s="421" t="str">
        <f>IF($B11="","",VLOOKUP($B11,'1MD ELO (5)'!$A$7:$O$22,3))</f>
        <v/>
      </c>
      <c r="H11" s="481"/>
      <c r="I11" s="421"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34" priority="1"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46">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c r="M3" s="229" t="s">
        <v>103</v>
      </c>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525"/>
      <c r="M4" s="402">
        <f>Altalanos!$E$10</f>
        <v>0</v>
      </c>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(5)'!$A$7:$O$22,5))</f>
        <v/>
      </c>
      <c r="D7" s="521" t="str">
        <f>IF($B7="","",VLOOKUP($B7,'1MD ELO (5)'!$A$7:$O$22,15))</f>
        <v/>
      </c>
      <c r="E7" s="708" t="str">
        <f>UPPER(IF($B7="","",VLOOKUP($B7,'1MD ELO (5)'!$A$7:$O$22,2)))</f>
        <v/>
      </c>
      <c r="F7" s="708"/>
      <c r="G7" s="708" t="str">
        <f>IF($B7="","",VLOOKUP($B7,'1MD ELO (5)'!$A$7:$O$22,3))</f>
        <v/>
      </c>
      <c r="H7" s="708"/>
      <c r="I7" s="522" t="str">
        <f>IF($B7="","",VLOOKUP($B7,'1MD ELO (5)'!$A$7:$O$22,4))</f>
        <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(5)'!$A$7:$O$22,5))</f>
        <v/>
      </c>
      <c r="D9" s="521" t="str">
        <f>IF($B9="","",VLOOKUP($B9,'1MD ELO (5)'!$A$7:$O$22,15))</f>
        <v/>
      </c>
      <c r="E9" s="708" t="str">
        <f>UPPER(IF($B9="","",VLOOKUP($B9,'1MD ELO (5)'!$A$7:$O$22,2)))</f>
        <v/>
      </c>
      <c r="F9" s="708"/>
      <c r="G9" s="708" t="str">
        <f>IF($B9="","",VLOOKUP($B9,'1MD ELO (5)'!$A$7:$O$22,3))</f>
        <v/>
      </c>
      <c r="H9" s="708"/>
      <c r="I9" s="522" t="str">
        <f>IF($B9="","",VLOOKUP($B9,'1MD ELO (5)'!$A$7:$O$22,4))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(5)'!$A$7:$O$22,5))</f>
        <v/>
      </c>
      <c r="D11" s="521" t="str">
        <f>IF($B11="","",VLOOKUP($B11,'1MD ELO (5)'!$A$7:$O$22,15))</f>
        <v/>
      </c>
      <c r="E11" s="708" t="str">
        <f>UPPER(IF($B11="","",VLOOKUP($B11,'1MD ELO (5)'!$A$7:$O$22,2)))</f>
        <v/>
      </c>
      <c r="F11" s="708"/>
      <c r="G11" s="708" t="str">
        <f>IF($B11="","",VLOOKUP($B11,'1MD ELO (5)'!$A$7:$O$22,3))</f>
        <v/>
      </c>
      <c r="H11" s="708"/>
      <c r="I11" s="522"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(5)'!$A$7:$O$22,5))</f>
        <v/>
      </c>
      <c r="D13" s="521" t="str">
        <f>IF($B13="","",VLOOKUP($B13,'1MD ELO (5)'!$A$7:$O$22,15))</f>
        <v/>
      </c>
      <c r="E13" s="708" t="str">
        <f>UPPER(IF($B13="","",VLOOKUP($B13,'1MD ELO (5)'!$A$7:$O$22,2)))</f>
        <v/>
      </c>
      <c r="F13" s="708"/>
      <c r="G13" s="708" t="str">
        <f>IF($B13="","",VLOOKUP($B13,'1MD ELO (5)'!$A$7:$O$22,3))</f>
        <v/>
      </c>
      <c r="H13" s="708"/>
      <c r="I13" s="522" t="str">
        <f>IF($B13="","",VLOOKUP($B13,'1MD ELO (5)'!$A$7:$O$22,4))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M4</f>
        <v>0</v>
      </c>
      <c r="L41" s="495"/>
      <c r="M41" s="513"/>
      <c r="P41" s="144"/>
      <c r="Q41" s="137"/>
      <c r="R41" s="514"/>
    </row>
  </sheetData>
  <mergeCells count="37">
    <mergeCell ref="E34:F34"/>
    <mergeCell ref="E35:F35"/>
    <mergeCell ref="B22:C22"/>
    <mergeCell ref="D22:E22"/>
    <mergeCell ref="F22:G22"/>
    <mergeCell ref="H22:I22"/>
    <mergeCell ref="J22:K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R41">
    <cfRule type="expression" dxfId="33"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47">
    <tabColor indexed="11"/>
  </sheetPr>
  <dimension ref="A1:AK41"/>
  <sheetViews>
    <sheetView workbookViewId="0">
      <selection activeCell="D27" sqref="D27"/>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460"/>
      <c r="R3" s="51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274" t="s">
        <v>104</v>
      </c>
      <c r="Q4" s="276" t="s">
        <v>217</v>
      </c>
      <c r="R4" s="276" t="s">
        <v>190</v>
      </c>
      <c r="S4" s="205"/>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P5" s="463" t="s">
        <v>107</v>
      </c>
      <c r="Q5" s="464" t="s">
        <v>189</v>
      </c>
      <c r="R5" s="464" t="s">
        <v>218</v>
      </c>
      <c r="S5" s="205"/>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P6" s="467" t="s">
        <v>119</v>
      </c>
      <c r="Q6" s="468" t="s">
        <v>219</v>
      </c>
      <c r="R6" s="468" t="s">
        <v>105</v>
      </c>
      <c r="S6" s="205"/>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521" t="str">
        <f>IF($B7="","",VLOOKUP($B7,'1MD ELO (5)'!$A$7:$O$22,5))</f>
        <v/>
      </c>
      <c r="D7" s="521" t="str">
        <f>IF($B7="","",VLOOKUP($B7,'1MD ELO (5)'!$A$7:$O$22,15))</f>
        <v/>
      </c>
      <c r="E7" s="708" t="str">
        <f>UPPER(IF($B7="","",VLOOKUP($B7,'1MD ELO (5)'!$A$7:$O$22,2)))</f>
        <v/>
      </c>
      <c r="F7" s="708"/>
      <c r="G7" s="708" t="str">
        <f>IF($B7="","",VLOOKUP($B7,'1MD ELO (5)'!$A$7:$O$22,3))</f>
        <v/>
      </c>
      <c r="H7" s="708"/>
      <c r="I7" s="522" t="str">
        <f>IF($B7="","",VLOOKUP($B7,'1MD ELO (5)'!$A$7:$O$22,4))</f>
        <v/>
      </c>
      <c r="J7" s="394"/>
      <c r="K7" s="472"/>
      <c r="L7" s="473" t="str">
        <f>IF(K7="","",CONCATENATE(VLOOKUP($Y$3,$AB$1:$AK$1,K7)," pont"))</f>
        <v/>
      </c>
      <c r="M7" s="474"/>
      <c r="P7" s="274" t="s">
        <v>222</v>
      </c>
      <c r="Q7" s="276" t="s">
        <v>108</v>
      </c>
      <c r="R7" s="276" t="s">
        <v>223</v>
      </c>
      <c r="Y7" s="275"/>
      <c r="Z7" s="275"/>
      <c r="AA7" s="275" t="s">
        <v>126</v>
      </c>
      <c r="AB7" s="276">
        <v>25</v>
      </c>
      <c r="AC7" s="276">
        <v>15</v>
      </c>
      <c r="AD7" s="276">
        <v>13</v>
      </c>
      <c r="AE7" s="276">
        <v>8</v>
      </c>
      <c r="AF7" s="276">
        <v>6</v>
      </c>
      <c r="AG7" s="276">
        <v>4</v>
      </c>
      <c r="AH7" s="276">
        <v>3</v>
      </c>
      <c r="AI7" s="276">
        <v>2</v>
      </c>
      <c r="AJ7" s="276">
        <v>1</v>
      </c>
      <c r="AK7" s="276">
        <v>0</v>
      </c>
    </row>
    <row r="8" spans="1:37">
      <c r="A8" s="476"/>
      <c r="B8" s="523"/>
      <c r="C8" s="524"/>
      <c r="D8" s="524"/>
      <c r="E8" s="524"/>
      <c r="F8" s="524"/>
      <c r="G8" s="524"/>
      <c r="H8" s="524"/>
      <c r="I8" s="524"/>
      <c r="J8" s="394"/>
      <c r="K8" s="476"/>
      <c r="L8" s="476"/>
      <c r="M8" s="478"/>
      <c r="P8" s="463" t="s">
        <v>224</v>
      </c>
      <c r="Q8" s="464" t="s">
        <v>120</v>
      </c>
      <c r="R8" s="464" t="s">
        <v>225</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521" t="str">
        <f>IF($B9="","",VLOOKUP($B9,'1MD ELO (5)'!$A$7:$O$22,5))</f>
        <v/>
      </c>
      <c r="D9" s="521" t="str">
        <f>IF($B9="","",VLOOKUP($B9,'1MD ELO (5)'!$A$7:$O$22,15))</f>
        <v/>
      </c>
      <c r="E9" s="708" t="str">
        <f>UPPER(IF($B9="","",VLOOKUP($B9,'1MD ELO (5)'!$A$7:$O$22,2)))</f>
        <v/>
      </c>
      <c r="F9" s="708"/>
      <c r="G9" s="708" t="str">
        <f>IF($B9="","",VLOOKUP($B9,'1MD ELO (5)'!$A$7:$O$22,3))</f>
        <v/>
      </c>
      <c r="H9" s="708"/>
      <c r="I9" s="522" t="str">
        <f>IF($B9="","",VLOOKUP($B9,'1MD ELO (5)'!$A$7:$O$22,4))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524"/>
      <c r="D10" s="524"/>
      <c r="E10" s="524"/>
      <c r="F10" s="524"/>
      <c r="G10" s="524"/>
      <c r="H10" s="524"/>
      <c r="I10" s="524"/>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521" t="str">
        <f>IF($B11="","",VLOOKUP($B11,'1MD ELO (5)'!$A$7:$O$22,5))</f>
        <v/>
      </c>
      <c r="D11" s="521" t="str">
        <f>IF($B11="","",VLOOKUP($B11,'1MD ELO (5)'!$A$7:$O$22,15))</f>
        <v/>
      </c>
      <c r="E11" s="708" t="str">
        <f>UPPER(IF($B11="","",VLOOKUP($B11,'1MD ELO (5)'!$A$7:$O$22,2)))</f>
        <v/>
      </c>
      <c r="F11" s="708"/>
      <c r="G11" s="708" t="str">
        <f>IF($B11="","",VLOOKUP($B11,'1MD ELO (5)'!$A$7:$O$22,3))</f>
        <v/>
      </c>
      <c r="H11" s="708"/>
      <c r="I11" s="522"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476"/>
      <c r="B12" s="523"/>
      <c r="C12" s="524"/>
      <c r="D12" s="524"/>
      <c r="E12" s="524"/>
      <c r="F12" s="524"/>
      <c r="G12" s="524"/>
      <c r="H12" s="524"/>
      <c r="I12" s="52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76" t="s">
        <v>196</v>
      </c>
      <c r="B13" s="520"/>
      <c r="C13" s="521" t="str">
        <f>IF($B13="","",VLOOKUP($B13,'1MD ELO (5)'!$A$7:$O$22,5))</f>
        <v/>
      </c>
      <c r="D13" s="521" t="str">
        <f>IF($B13="","",VLOOKUP($B13,'1MD ELO (5)'!$A$7:$O$22,15))</f>
        <v/>
      </c>
      <c r="E13" s="708" t="str">
        <f>UPPER(IF($B13="","",VLOOKUP($B13,'1MD ELO (5)'!$A$7:$O$22,2)))</f>
        <v/>
      </c>
      <c r="F13" s="708"/>
      <c r="G13" s="708" t="str">
        <f>IF($B13="","",VLOOKUP($B13,'1MD ELO (5)'!$A$7:$O$22,3))</f>
        <v/>
      </c>
      <c r="H13" s="708"/>
      <c r="I13" s="522" t="str">
        <f>IF($B13="","",VLOOKUP($B13,'1MD ELO (5)'!$A$7:$O$22,4))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523"/>
      <c r="C14" s="524"/>
      <c r="D14" s="524"/>
      <c r="E14" s="524"/>
      <c r="F14" s="524"/>
      <c r="G14" s="524"/>
      <c r="H14" s="524"/>
      <c r="I14" s="524"/>
      <c r="J14" s="394"/>
      <c r="K14" s="476"/>
      <c r="L14" s="476"/>
      <c r="M14" s="478"/>
      <c r="Y14" s="275"/>
      <c r="Z14" s="275"/>
      <c r="AA14" s="275"/>
      <c r="AB14" s="275"/>
      <c r="AC14" s="275"/>
      <c r="AD14" s="275"/>
      <c r="AE14" s="275"/>
      <c r="AF14" s="275"/>
      <c r="AG14" s="275"/>
      <c r="AH14" s="275"/>
      <c r="AI14" s="275"/>
      <c r="AJ14" s="275"/>
      <c r="AK14" s="275"/>
    </row>
    <row r="15" spans="1:37">
      <c r="A15" s="476" t="s">
        <v>231</v>
      </c>
      <c r="B15" s="520"/>
      <c r="C15" s="521" t="str">
        <f>IF($B15="","",VLOOKUP($B15,'1MD ELO (5)'!$A$7:$O$22,5))</f>
        <v/>
      </c>
      <c r="D15" s="521" t="str">
        <f>IF($B15="","",VLOOKUP($B15,'1MD ELO (5)'!$A$7:$O$22,15))</f>
        <v/>
      </c>
      <c r="E15" s="708" t="str">
        <f>UPPER(IF($B15="","",VLOOKUP($B15,'1MD ELO (5)'!$A$7:$O$22,2)))</f>
        <v/>
      </c>
      <c r="F15" s="708"/>
      <c r="G15" s="708" t="str">
        <f>IF($B15="","",VLOOKUP($B15,'1MD ELO (5)'!$A$7:$O$22,3))</f>
        <v/>
      </c>
      <c r="H15" s="708"/>
      <c r="I15" s="522" t="str">
        <f>IF($B15="","",VLOOKUP($B15,'1MD ELO (5)'!$A$7:$O$22,4))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
      </c>
      <c r="E18" s="703"/>
      <c r="F18" s="703" t="str">
        <f>E9</f>
        <v/>
      </c>
      <c r="G18" s="703"/>
      <c r="H18" s="703" t="str">
        <f>E11</f>
        <v/>
      </c>
      <c r="I18" s="703"/>
      <c r="J18" s="703" t="str">
        <f>E13</f>
        <v/>
      </c>
      <c r="K18" s="703"/>
      <c r="L18" s="703" t="str">
        <f>E15</f>
        <v/>
      </c>
      <c r="M18" s="703"/>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11" t="str">
        <f>E7</f>
        <v/>
      </c>
      <c r="C19" s="711"/>
      <c r="D19" s="704"/>
      <c r="E19" s="704"/>
      <c r="F19" s="705"/>
      <c r="G19" s="705"/>
      <c r="H19" s="705"/>
      <c r="I19" s="705"/>
      <c r="J19" s="703"/>
      <c r="K19" s="703"/>
      <c r="L19" s="703"/>
      <c r="M19" s="703"/>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11" t="str">
        <f>E9</f>
        <v/>
      </c>
      <c r="C20" s="711"/>
      <c r="D20" s="705"/>
      <c r="E20" s="705"/>
      <c r="F20" s="704"/>
      <c r="G20" s="704"/>
      <c r="H20" s="705"/>
      <c r="I20" s="705"/>
      <c r="J20" s="705"/>
      <c r="K20" s="705"/>
      <c r="L20" s="703"/>
      <c r="M20" s="703"/>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11" t="str">
        <f>E11</f>
        <v/>
      </c>
      <c r="C21" s="711"/>
      <c r="D21" s="705"/>
      <c r="E21" s="705"/>
      <c r="F21" s="705"/>
      <c r="G21" s="705"/>
      <c r="H21" s="704"/>
      <c r="I21" s="704"/>
      <c r="J21" s="705"/>
      <c r="K21" s="705"/>
      <c r="L21" s="705"/>
      <c r="M21" s="705"/>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489" t="s">
        <v>196</v>
      </c>
      <c r="B22" s="711" t="str">
        <f>E13</f>
        <v/>
      </c>
      <c r="C22" s="711"/>
      <c r="D22" s="705"/>
      <c r="E22" s="705"/>
      <c r="F22" s="705"/>
      <c r="G22" s="705"/>
      <c r="H22" s="703"/>
      <c r="I22" s="703"/>
      <c r="J22" s="704"/>
      <c r="K22" s="704"/>
      <c r="L22" s="705"/>
      <c r="M22" s="705"/>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231</v>
      </c>
      <c r="B23" s="711" t="str">
        <f>E15</f>
        <v/>
      </c>
      <c r="C23" s="711"/>
      <c r="D23" s="705"/>
      <c r="E23" s="705"/>
      <c r="F23" s="705"/>
      <c r="G23" s="705"/>
      <c r="H23" s="703"/>
      <c r="I23" s="703"/>
      <c r="J23" s="703"/>
      <c r="K23" s="703"/>
      <c r="L23" s="704"/>
      <c r="M23" s="70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394"/>
    </row>
    <row r="33" spans="1:18">
      <c r="A33" s="125" t="s">
        <v>112</v>
      </c>
      <c r="B33" s="126"/>
      <c r="C33" s="330"/>
      <c r="D33" s="498" t="s">
        <v>140</v>
      </c>
      <c r="E33" s="499" t="s">
        <v>141</v>
      </c>
      <c r="F33" s="500"/>
      <c r="G33" s="498" t="s">
        <v>140</v>
      </c>
      <c r="H33" s="499" t="s">
        <v>142</v>
      </c>
      <c r="I33" s="501"/>
      <c r="J33" s="499" t="s">
        <v>143</v>
      </c>
      <c r="K33" s="502" t="s">
        <v>144</v>
      </c>
      <c r="L33" s="465"/>
      <c r="M33" s="500"/>
      <c r="P33" s="496"/>
      <c r="Q33" s="496"/>
      <c r="R33" s="497"/>
    </row>
    <row r="34" spans="1:18">
      <c r="A34" s="444" t="s">
        <v>145</v>
      </c>
      <c r="B34" s="445"/>
      <c r="C34" s="447"/>
      <c r="D34" s="504"/>
      <c r="E34" s="706"/>
      <c r="F34" s="706"/>
      <c r="G34" s="505" t="s">
        <v>146</v>
      </c>
      <c r="H34" s="445"/>
      <c r="I34" s="506"/>
      <c r="J34" s="507"/>
      <c r="K34" s="451" t="s">
        <v>147</v>
      </c>
      <c r="L34" s="508"/>
      <c r="M34" s="509"/>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5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R41">
    <cfRule type="expression" dxfId="32" priority="1"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1"/>
  </sheetPr>
  <dimension ref="A1:AK41"/>
  <sheetViews>
    <sheetView workbookViewId="0">
      <selection activeCell="L19" sqref="L19"/>
    </sheetView>
  </sheetViews>
  <sheetFormatPr defaultColWidth="9" defaultRowHeight="13.2"/>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390">
        <f>Altalanos!$A$8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76" t="s">
        <v>100</v>
      </c>
      <c r="B7" s="520"/>
      <c r="C7" s="407" t="str">
        <f>IF($B7="","",VLOOKUP($B7,#REF!,5))</f>
        <v/>
      </c>
      <c r="D7" s="407" t="str">
        <f>IF($B7="","",VLOOKUP($B7,#REF!,15))</f>
        <v/>
      </c>
      <c r="E7" s="421" t="s">
        <v>199</v>
      </c>
      <c r="F7" s="481"/>
      <c r="G7" s="421" t="s">
        <v>200</v>
      </c>
      <c r="H7" s="481"/>
      <c r="I7" s="421" t="s">
        <v>14</v>
      </c>
      <c r="J7" s="394"/>
      <c r="K7" s="472"/>
      <c r="L7" s="473" t="str">
        <f>IF(K7="","",CONCATENATE(VLOOKUP($Y$3,$AB$1:$AK$1,K7)," pont"))</f>
        <v/>
      </c>
      <c r="M7" s="474"/>
      <c r="Y7" s="275"/>
      <c r="Z7" s="275"/>
      <c r="AA7" s="275" t="s">
        <v>126</v>
      </c>
      <c r="AB7" s="276">
        <v>25</v>
      </c>
      <c r="AC7" s="276">
        <v>15</v>
      </c>
      <c r="AD7" s="276">
        <v>13</v>
      </c>
      <c r="AE7" s="276">
        <v>8</v>
      </c>
      <c r="AF7" s="276">
        <v>6</v>
      </c>
      <c r="AG7" s="276">
        <v>4</v>
      </c>
      <c r="AH7" s="276">
        <v>3</v>
      </c>
      <c r="AI7" s="276">
        <v>2</v>
      </c>
      <c r="AJ7" s="276">
        <v>1</v>
      </c>
      <c r="AK7" s="276">
        <v>0</v>
      </c>
    </row>
    <row r="8" spans="1:37">
      <c r="A8" s="476"/>
      <c r="B8" s="523"/>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520"/>
      <c r="C9" s="407" t="str">
        <f>IF($B9="","",VLOOKUP($B9,#REF!,5))</f>
        <v/>
      </c>
      <c r="D9" s="407" t="str">
        <f>IF($B9="","",VLOOKUP($B9,#REF!,15))</f>
        <v/>
      </c>
      <c r="E9" s="421" t="s">
        <v>201</v>
      </c>
      <c r="F9" s="481"/>
      <c r="G9" s="421" t="s">
        <v>202</v>
      </c>
      <c r="H9" s="481"/>
      <c r="I9" s="421" t="s">
        <v>14</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523"/>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520"/>
      <c r="C11" s="407" t="str">
        <f>IF($B11="","",VLOOKUP($B11,#REF!,5))</f>
        <v/>
      </c>
      <c r="D11" s="407" t="str">
        <f>IF($B11="","",VLOOKUP($B11,#REF!,15))</f>
        <v/>
      </c>
      <c r="E11" s="421" t="s">
        <v>203</v>
      </c>
      <c r="F11" s="481"/>
      <c r="G11" s="421" t="s">
        <v>204</v>
      </c>
      <c r="H11" s="481"/>
      <c r="I11" s="421" t="s">
        <v>14</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394"/>
      <c r="C12" s="394"/>
      <c r="D12" s="394"/>
      <c r="E12" s="394"/>
      <c r="F12" s="394"/>
      <c r="G12" s="394"/>
      <c r="H12" s="394"/>
      <c r="I12" s="394"/>
      <c r="J12" s="394"/>
      <c r="K12" s="394"/>
      <c r="L12" s="394"/>
      <c r="M12" s="394"/>
      <c r="Y12" s="275"/>
      <c r="Z12" s="275"/>
      <c r="AA12" s="275" t="s">
        <v>138</v>
      </c>
      <c r="AB12" s="483">
        <v>0</v>
      </c>
      <c r="AC12" s="483">
        <v>0</v>
      </c>
      <c r="AD12" s="483">
        <v>0</v>
      </c>
      <c r="AE12" s="483">
        <v>0</v>
      </c>
      <c r="AF12" s="483">
        <v>0</v>
      </c>
      <c r="AG12" s="483">
        <v>0</v>
      </c>
      <c r="AH12" s="483">
        <v>0</v>
      </c>
      <c r="AI12" s="483">
        <v>0</v>
      </c>
      <c r="AJ12" s="483">
        <v>0</v>
      </c>
      <c r="AK12" s="483">
        <v>0</v>
      </c>
    </row>
    <row r="13" spans="1:37">
      <c r="A13" s="394"/>
      <c r="B13" s="394"/>
      <c r="C13" s="394"/>
      <c r="D13" s="394"/>
      <c r="E13" s="394"/>
      <c r="F13" s="394"/>
      <c r="G13" s="394"/>
      <c r="H13" s="394"/>
      <c r="I13" s="394"/>
      <c r="J13" s="394"/>
      <c r="K13" s="394"/>
      <c r="L13" s="394"/>
      <c r="M13" s="394"/>
      <c r="Y13" s="275"/>
      <c r="Z13" s="275"/>
      <c r="AA13" s="275" t="s">
        <v>139</v>
      </c>
      <c r="AB13" s="483">
        <v>0</v>
      </c>
      <c r="AC13" s="483">
        <v>0</v>
      </c>
      <c r="AD13" s="483">
        <v>0</v>
      </c>
      <c r="AE13" s="483">
        <v>0</v>
      </c>
      <c r="AF13" s="483">
        <v>0</v>
      </c>
      <c r="AG13" s="483">
        <v>0</v>
      </c>
      <c r="AH13" s="483">
        <v>0</v>
      </c>
      <c r="AI13" s="483">
        <v>0</v>
      </c>
      <c r="AJ13" s="483">
        <v>0</v>
      </c>
      <c r="AK13" s="483">
        <v>0</v>
      </c>
    </row>
    <row r="14" spans="1:37">
      <c r="A14" s="394"/>
      <c r="B14" s="394"/>
      <c r="C14" s="394"/>
      <c r="D14" s="394"/>
      <c r="E14" s="394"/>
      <c r="F14" s="394"/>
      <c r="G14" s="394"/>
      <c r="H14" s="394"/>
      <c r="I14" s="394"/>
      <c r="J14" s="394"/>
      <c r="K14" s="394"/>
      <c r="L14" s="394"/>
      <c r="M14" s="394"/>
      <c r="Y14" s="275"/>
      <c r="Z14" s="275"/>
      <c r="AA14" s="275"/>
      <c r="AB14" s="275"/>
      <c r="AC14" s="275"/>
      <c r="AD14" s="275"/>
      <c r="AE14" s="275"/>
      <c r="AF14" s="275"/>
      <c r="AG14" s="275"/>
      <c r="AH14" s="275"/>
      <c r="AI14" s="275"/>
      <c r="AJ14" s="275"/>
      <c r="AK14" s="275"/>
    </row>
    <row r="15" spans="1:37">
      <c r="A15" s="394"/>
      <c r="B15" s="394"/>
      <c r="C15" s="394"/>
      <c r="D15" s="394"/>
      <c r="E15" s="394"/>
      <c r="F15" s="394"/>
      <c r="G15" s="394"/>
      <c r="H15" s="394"/>
      <c r="I15" s="394"/>
      <c r="J15" s="394"/>
      <c r="K15" s="394"/>
      <c r="L15" s="394"/>
      <c r="M15" s="394"/>
      <c r="Y15" s="275"/>
      <c r="Z15" s="275"/>
      <c r="AA15" s="275"/>
      <c r="AB15" s="275"/>
      <c r="AC15" s="275"/>
      <c r="AD15" s="275"/>
      <c r="AE15" s="275"/>
      <c r="AF15" s="275"/>
      <c r="AG15" s="275"/>
      <c r="AH15" s="275"/>
      <c r="AI15" s="275"/>
      <c r="AJ15" s="275"/>
      <c r="AK15" s="275"/>
    </row>
    <row r="16" spans="1:37">
      <c r="A16" s="394"/>
      <c r="B16" s="394"/>
      <c r="C16" s="394"/>
      <c r="D16" s="394"/>
      <c r="E16" s="394"/>
      <c r="F16" s="394"/>
      <c r="G16" s="394"/>
      <c r="H16" s="394"/>
      <c r="I16" s="394"/>
      <c r="J16" s="394"/>
      <c r="K16" s="394"/>
      <c r="L16" s="394"/>
      <c r="M16" s="394"/>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394"/>
      <c r="B17" s="394"/>
      <c r="C17" s="394"/>
      <c r="D17" s="394"/>
      <c r="E17" s="394"/>
      <c r="F17" s="394"/>
      <c r="G17" s="394"/>
      <c r="H17" s="394"/>
      <c r="I17" s="394"/>
      <c r="J17" s="394"/>
      <c r="K17" s="394"/>
      <c r="L17" s="394"/>
      <c r="M17" s="394"/>
      <c r="Y17" s="275"/>
      <c r="Z17" s="275"/>
      <c r="AA17" s="275" t="s">
        <v>106</v>
      </c>
      <c r="AB17" s="275">
        <v>250</v>
      </c>
      <c r="AC17" s="275">
        <v>200</v>
      </c>
      <c r="AD17" s="275">
        <v>160</v>
      </c>
      <c r="AE17" s="275">
        <v>140</v>
      </c>
      <c r="AF17" s="275">
        <v>120</v>
      </c>
      <c r="AG17" s="275">
        <v>110</v>
      </c>
      <c r="AH17" s="275">
        <v>100</v>
      </c>
      <c r="AI17" s="275">
        <v>90</v>
      </c>
      <c r="AJ17" s="275">
        <v>80</v>
      </c>
      <c r="AK17" s="275">
        <v>70</v>
      </c>
    </row>
    <row r="18" spans="1:37" ht="18.75" customHeight="1">
      <c r="A18" s="394"/>
      <c r="B18" s="702"/>
      <c r="C18" s="702"/>
      <c r="D18" s="703" t="str">
        <f>E7</f>
        <v>Borszéki</v>
      </c>
      <c r="E18" s="703"/>
      <c r="F18" s="703" t="str">
        <f>E9</f>
        <v>Stefánovics</v>
      </c>
      <c r="G18" s="703"/>
      <c r="H18" s="703" t="str">
        <f>E11</f>
        <v>Marusa</v>
      </c>
      <c r="I18" s="703"/>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ht="18.75" customHeight="1">
      <c r="A19" s="489" t="s">
        <v>100</v>
      </c>
      <c r="B19" s="703" t="str">
        <f>E7</f>
        <v>Borszéki</v>
      </c>
      <c r="C19" s="703"/>
      <c r="D19" s="704"/>
      <c r="E19" s="704"/>
      <c r="F19" s="705"/>
      <c r="G19" s="705"/>
      <c r="H19" s="705"/>
      <c r="I19" s="705"/>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ht="18.75" customHeight="1">
      <c r="A20" s="489" t="s">
        <v>128</v>
      </c>
      <c r="B20" s="703" t="str">
        <f>E9</f>
        <v>Stefánovics</v>
      </c>
      <c r="C20" s="703"/>
      <c r="D20" s="705"/>
      <c r="E20" s="705"/>
      <c r="F20" s="704"/>
      <c r="G20" s="704"/>
      <c r="H20" s="705"/>
      <c r="I20" s="705"/>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ht="18.75" customHeight="1">
      <c r="A21" s="489" t="s">
        <v>133</v>
      </c>
      <c r="B21" s="703" t="str">
        <f>E11</f>
        <v>Marusa</v>
      </c>
      <c r="C21" s="703"/>
      <c r="D21" s="705"/>
      <c r="E21" s="705"/>
      <c r="F21" s="705"/>
      <c r="G21" s="705"/>
      <c r="H21" s="704"/>
      <c r="I21" s="70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c r="A22" s="394"/>
      <c r="B22" s="394"/>
      <c r="C22" s="394"/>
      <c r="D22" s="394"/>
      <c r="E22" s="394"/>
      <c r="F22" s="394"/>
      <c r="G22" s="394"/>
      <c r="H22" s="394"/>
      <c r="I22" s="394"/>
      <c r="J22" s="394"/>
      <c r="K22" s="394"/>
      <c r="L22" s="394"/>
      <c r="M22" s="394"/>
      <c r="Y22" s="275"/>
      <c r="Z22" s="275"/>
      <c r="AA22" s="275" t="s">
        <v>127</v>
      </c>
      <c r="AB22" s="275">
        <v>60</v>
      </c>
      <c r="AC22" s="275">
        <v>40</v>
      </c>
      <c r="AD22" s="275">
        <v>30</v>
      </c>
      <c r="AE22" s="275">
        <v>20</v>
      </c>
      <c r="AF22" s="275">
        <v>18</v>
      </c>
      <c r="AG22" s="275">
        <v>15</v>
      </c>
      <c r="AH22" s="275">
        <v>12</v>
      </c>
      <c r="AI22" s="275">
        <v>10</v>
      </c>
      <c r="AJ22" s="275">
        <v>8</v>
      </c>
      <c r="AK22" s="275">
        <v>6</v>
      </c>
    </row>
    <row r="23" spans="1:37">
      <c r="A23" s="394"/>
      <c r="B23" s="394"/>
      <c r="C23" s="394"/>
      <c r="D23" s="394"/>
      <c r="E23" s="394"/>
      <c r="F23" s="394"/>
      <c r="G23" s="394"/>
      <c r="H23" s="394"/>
      <c r="I23" s="394"/>
      <c r="J23" s="394"/>
      <c r="K23" s="394"/>
      <c r="L23" s="394"/>
      <c r="M23" s="394"/>
      <c r="Y23" s="275"/>
      <c r="Z23" s="275"/>
      <c r="AA23" s="275" t="s">
        <v>131</v>
      </c>
      <c r="AB23" s="275">
        <v>40</v>
      </c>
      <c r="AC23" s="275">
        <v>25</v>
      </c>
      <c r="AD23" s="275">
        <v>18</v>
      </c>
      <c r="AE23" s="275">
        <v>13</v>
      </c>
      <c r="AF23" s="275">
        <v>8</v>
      </c>
      <c r="AG23" s="275">
        <v>7</v>
      </c>
      <c r="AH23" s="275">
        <v>6</v>
      </c>
      <c r="AI23" s="275">
        <v>5</v>
      </c>
      <c r="AJ23" s="275">
        <v>4</v>
      </c>
      <c r="AK23" s="275">
        <v>3</v>
      </c>
    </row>
    <row r="24" spans="1:37">
      <c r="A24" s="394"/>
      <c r="B24" s="394"/>
      <c r="C24" s="394"/>
      <c r="D24" s="394"/>
      <c r="E24" s="394"/>
      <c r="F24" s="394"/>
      <c r="G24" s="394"/>
      <c r="H24" s="394"/>
      <c r="I24" s="394"/>
      <c r="J24" s="394"/>
      <c r="K24" s="394"/>
      <c r="L24" s="394"/>
      <c r="M24" s="394"/>
      <c r="Y24" s="275"/>
      <c r="Z24" s="275"/>
      <c r="AA24" s="275" t="s">
        <v>132</v>
      </c>
      <c r="AB24" s="275">
        <v>25</v>
      </c>
      <c r="AC24" s="275">
        <v>15</v>
      </c>
      <c r="AD24" s="275">
        <v>13</v>
      </c>
      <c r="AE24" s="275">
        <v>7</v>
      </c>
      <c r="AF24" s="275">
        <v>6</v>
      </c>
      <c r="AG24" s="275">
        <v>5</v>
      </c>
      <c r="AH24" s="275">
        <v>4</v>
      </c>
      <c r="AI24" s="275">
        <v>3</v>
      </c>
      <c r="AJ24" s="275">
        <v>2</v>
      </c>
      <c r="AK24" s="275">
        <v>1</v>
      </c>
    </row>
    <row r="25" spans="1:37">
      <c r="A25" s="394"/>
      <c r="B25" s="394"/>
      <c r="C25" s="394"/>
      <c r="D25" s="394"/>
      <c r="E25" s="394"/>
      <c r="F25" s="394"/>
      <c r="G25" s="394"/>
      <c r="H25" s="394"/>
      <c r="I25" s="394"/>
      <c r="J25" s="394"/>
      <c r="K25" s="394"/>
      <c r="L25" s="394"/>
      <c r="M25" s="394"/>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394"/>
      <c r="Y26" s="275"/>
      <c r="Z26" s="275"/>
      <c r="AA26" s="275" t="s">
        <v>138</v>
      </c>
      <c r="AB26" s="275">
        <v>10</v>
      </c>
      <c r="AC26" s="275">
        <v>6</v>
      </c>
      <c r="AD26" s="275">
        <v>4</v>
      </c>
      <c r="AE26" s="275">
        <v>2</v>
      </c>
      <c r="AF26" s="275">
        <v>1</v>
      </c>
      <c r="AG26" s="275">
        <v>0</v>
      </c>
      <c r="AH26" s="275">
        <v>0</v>
      </c>
      <c r="AI26" s="275">
        <v>0</v>
      </c>
      <c r="AJ26" s="275">
        <v>0</v>
      </c>
      <c r="AK26" s="275">
        <v>0</v>
      </c>
    </row>
    <row r="27" spans="1:37">
      <c r="A27" s="394"/>
      <c r="B27" s="394"/>
      <c r="C27" s="394"/>
      <c r="D27" s="394"/>
      <c r="E27" s="394"/>
      <c r="F27" s="394"/>
      <c r="G27" s="394"/>
      <c r="H27" s="394"/>
      <c r="I27" s="394"/>
      <c r="J27" s="394"/>
      <c r="K27" s="394"/>
      <c r="L27" s="394"/>
      <c r="M27" s="394"/>
      <c r="Y27" s="275"/>
      <c r="Z27" s="275"/>
      <c r="AA27" s="275" t="s">
        <v>139</v>
      </c>
      <c r="AB27" s="275">
        <v>3</v>
      </c>
      <c r="AC27" s="275">
        <v>2</v>
      </c>
      <c r="AD27" s="275">
        <v>1</v>
      </c>
      <c r="AE27" s="275">
        <v>0</v>
      </c>
      <c r="AF27" s="275">
        <v>0</v>
      </c>
      <c r="AG27" s="275">
        <v>0</v>
      </c>
      <c r="AH27" s="275">
        <v>0</v>
      </c>
      <c r="AI27" s="275">
        <v>0</v>
      </c>
      <c r="AJ27" s="275">
        <v>0</v>
      </c>
      <c r="AK27" s="275">
        <v>0</v>
      </c>
    </row>
    <row r="28" spans="1:37">
      <c r="A28" s="394"/>
      <c r="B28" s="394"/>
      <c r="C28" s="394"/>
      <c r="D28" s="394"/>
      <c r="E28" s="394"/>
      <c r="F28" s="394"/>
      <c r="G28" s="394"/>
      <c r="H28" s="394"/>
      <c r="I28" s="394"/>
      <c r="J28" s="394"/>
      <c r="K28" s="394"/>
      <c r="L28" s="394"/>
      <c r="M28" s="394"/>
    </row>
    <row r="29" spans="1:37">
      <c r="A29" s="394"/>
      <c r="B29" s="394"/>
      <c r="C29" s="394"/>
      <c r="D29" s="394"/>
      <c r="E29" s="394"/>
      <c r="F29" s="394"/>
      <c r="G29" s="394"/>
      <c r="H29" s="394"/>
      <c r="I29" s="394"/>
      <c r="J29" s="394"/>
      <c r="K29" s="394"/>
      <c r="L29" s="394"/>
      <c r="M29" s="394"/>
    </row>
    <row r="30" spans="1:37">
      <c r="A30" s="394"/>
      <c r="B30" s="394"/>
      <c r="C30" s="394"/>
      <c r="D30" s="394"/>
      <c r="E30" s="394"/>
      <c r="F30" s="394"/>
      <c r="G30" s="394"/>
      <c r="H30" s="394"/>
      <c r="I30" s="394"/>
      <c r="J30" s="394"/>
      <c r="K30" s="394"/>
      <c r="L30" s="394"/>
      <c r="M30" s="394"/>
    </row>
    <row r="31" spans="1:37">
      <c r="A31" s="394"/>
      <c r="B31" s="394"/>
      <c r="C31" s="394"/>
      <c r="D31" s="394"/>
      <c r="E31" s="394"/>
      <c r="F31" s="394"/>
      <c r="G31" s="394"/>
      <c r="H31" s="394"/>
      <c r="I31" s="394"/>
      <c r="J31" s="394"/>
      <c r="K31" s="394"/>
      <c r="L31" s="394"/>
      <c r="M31" s="394"/>
    </row>
    <row r="32" spans="1:37">
      <c r="A32" s="394"/>
      <c r="B32" s="394"/>
      <c r="C32" s="394"/>
      <c r="D32" s="394"/>
      <c r="E32" s="394"/>
      <c r="F32" s="394"/>
      <c r="G32" s="394"/>
      <c r="H32" s="394"/>
      <c r="I32" s="394"/>
      <c r="J32" s="394"/>
      <c r="K32" s="394"/>
      <c r="L32" s="495"/>
      <c r="M32" s="495"/>
    </row>
    <row r="33" spans="1:18">
      <c r="A33" s="125" t="s">
        <v>112</v>
      </c>
      <c r="B33" s="126"/>
      <c r="C33" s="330"/>
      <c r="D33" s="498" t="s">
        <v>140</v>
      </c>
      <c r="E33" s="499" t="s">
        <v>141</v>
      </c>
      <c r="F33" s="500"/>
      <c r="G33" s="498" t="s">
        <v>140</v>
      </c>
      <c r="H33" s="499" t="s">
        <v>142</v>
      </c>
      <c r="I33" s="501"/>
      <c r="J33" s="499" t="s">
        <v>143</v>
      </c>
      <c r="K33" s="502" t="s">
        <v>144</v>
      </c>
      <c r="L33" s="465"/>
      <c r="M33" s="526"/>
      <c r="N33" s="527"/>
      <c r="P33" s="496"/>
      <c r="Q33" s="496"/>
      <c r="R33" s="497"/>
    </row>
    <row r="34" spans="1:18">
      <c r="A34" s="444" t="s">
        <v>145</v>
      </c>
      <c r="B34" s="445"/>
      <c r="C34" s="447"/>
      <c r="D34" s="504"/>
      <c r="E34" s="706"/>
      <c r="F34" s="706"/>
      <c r="G34" s="505" t="s">
        <v>146</v>
      </c>
      <c r="H34" s="445"/>
      <c r="I34" s="506"/>
      <c r="J34" s="507"/>
      <c r="K34" s="451" t="s">
        <v>147</v>
      </c>
      <c r="L34" s="508"/>
      <c r="M34" s="516"/>
      <c r="P34" s="503"/>
      <c r="Q34" s="503"/>
      <c r="R34" s="144"/>
    </row>
    <row r="35" spans="1:18">
      <c r="A35" s="453" t="s">
        <v>148</v>
      </c>
      <c r="B35" s="186"/>
      <c r="C35" s="455"/>
      <c r="D35" s="510"/>
      <c r="E35" s="707"/>
      <c r="F35" s="707"/>
      <c r="G35" s="511" t="s">
        <v>149</v>
      </c>
      <c r="H35" s="185"/>
      <c r="I35" s="449"/>
      <c r="J35" s="339"/>
      <c r="K35" s="512"/>
      <c r="L35" s="495"/>
      <c r="M35" s="513"/>
      <c r="P35" s="144"/>
      <c r="Q35" s="137"/>
      <c r="R35" s="144"/>
    </row>
    <row r="36" spans="1:18">
      <c r="A36" s="154"/>
      <c r="B36" s="155"/>
      <c r="C36" s="156"/>
      <c r="D36" s="510"/>
      <c r="E36" s="140"/>
      <c r="F36" s="394"/>
      <c r="G36" s="511" t="s">
        <v>150</v>
      </c>
      <c r="H36" s="185"/>
      <c r="I36" s="449"/>
      <c r="J36" s="339"/>
      <c r="K36" s="451" t="s">
        <v>151</v>
      </c>
      <c r="L36" s="508"/>
      <c r="M36" s="509"/>
      <c r="P36" s="503"/>
      <c r="Q36" s="503"/>
      <c r="R36" s="144"/>
    </row>
    <row r="37" spans="1:18">
      <c r="A37" s="157"/>
      <c r="B37" s="158"/>
      <c r="C37" s="159"/>
      <c r="D37" s="510"/>
      <c r="E37" s="140"/>
      <c r="F37" s="394"/>
      <c r="G37" s="511" t="s">
        <v>152</v>
      </c>
      <c r="H37" s="185"/>
      <c r="I37" s="449"/>
      <c r="J37" s="339"/>
      <c r="K37" s="515"/>
      <c r="L37" s="394"/>
      <c r="M37" s="516"/>
      <c r="P37" s="144"/>
      <c r="Q37" s="137"/>
      <c r="R37" s="144"/>
    </row>
    <row r="38" spans="1:18">
      <c r="A38" s="160"/>
      <c r="B38" s="161"/>
      <c r="C38" s="344"/>
      <c r="D38" s="510"/>
      <c r="E38" s="140"/>
      <c r="F38" s="394"/>
      <c r="G38" s="511" t="s">
        <v>153</v>
      </c>
      <c r="H38" s="185"/>
      <c r="I38" s="449"/>
      <c r="J38" s="339"/>
      <c r="K38" s="453"/>
      <c r="L38" s="495"/>
      <c r="M38" s="513"/>
      <c r="P38" s="144"/>
      <c r="Q38" s="137"/>
      <c r="R38" s="144"/>
    </row>
    <row r="39" spans="1:18">
      <c r="A39" s="163"/>
      <c r="B39" s="164"/>
      <c r="C39" s="159"/>
      <c r="D39" s="510"/>
      <c r="E39" s="140"/>
      <c r="F39" s="394"/>
      <c r="G39" s="511" t="s">
        <v>154</v>
      </c>
      <c r="H39" s="185"/>
      <c r="I39" s="449"/>
      <c r="J39" s="339"/>
      <c r="K39" s="451" t="s">
        <v>155</v>
      </c>
      <c r="L39" s="508"/>
      <c r="M39" s="509"/>
      <c r="P39" s="503"/>
      <c r="Q39" s="503"/>
      <c r="R39" s="144"/>
    </row>
    <row r="40" spans="1:18">
      <c r="A40" s="163"/>
      <c r="B40" s="164"/>
      <c r="C40" s="165"/>
      <c r="D40" s="510"/>
      <c r="E40" s="140"/>
      <c r="F40" s="394"/>
      <c r="G40" s="511" t="s">
        <v>156</v>
      </c>
      <c r="H40" s="185"/>
      <c r="I40" s="449"/>
      <c r="J40" s="339"/>
      <c r="K40" s="515"/>
      <c r="L40" s="394"/>
      <c r="M40" s="516"/>
      <c r="P40" s="144"/>
      <c r="Q40" s="137"/>
      <c r="R40" s="144"/>
    </row>
    <row r="41" spans="1:18">
      <c r="A41" s="166"/>
      <c r="B41" s="167"/>
      <c r="C41" s="168"/>
      <c r="D41" s="517"/>
      <c r="E41" s="171"/>
      <c r="F41" s="495"/>
      <c r="G41" s="518" t="s">
        <v>157</v>
      </c>
      <c r="H41" s="186"/>
      <c r="I41" s="456"/>
      <c r="J41" s="346"/>
      <c r="K41" s="453">
        <f>L4</f>
        <v>0</v>
      </c>
      <c r="L41" s="495"/>
      <c r="M41" s="513"/>
      <c r="P41" s="144"/>
      <c r="Q41" s="137"/>
      <c r="R41" s="514"/>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R41">
    <cfRule type="expression" dxfId="276" priority="2" stopIfTrue="1">
      <formula>$O$1="CU"</formula>
    </cfRule>
  </conditionalFormatting>
  <printOptions horizontalCentered="1" verticalCentered="1"/>
  <pageMargins left="0" right="0" top="0.98425196850393704" bottom="0.98425196850393704" header="0.511811023622047" footer="0.511811023622047"/>
  <pageSetup paperSize="9" scale="90" orientation="portrait" horizontalDpi="1200" verticalDpi="1200"/>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Munka48">
    <tabColor indexed="11"/>
  </sheetPr>
  <dimension ref="A1:AK47"/>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9"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O5" s="274" t="s">
        <v>104</v>
      </c>
      <c r="P5" s="276" t="s">
        <v>105</v>
      </c>
      <c r="R5" s="274" t="s">
        <v>104</v>
      </c>
      <c r="S5" s="475" t="s">
        <v>255</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O6" s="463" t="s">
        <v>107</v>
      </c>
      <c r="P6" s="464" t="s">
        <v>108</v>
      </c>
      <c r="R6" s="463" t="s">
        <v>107</v>
      </c>
      <c r="S6" s="479" t="s">
        <v>256</v>
      </c>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(5)'!$A$7:$O$22,5))</f>
        <v/>
      </c>
      <c r="D7" s="407" t="str">
        <f>IF($B7="","",VLOOKUP($B7,'1MD ELO (5)'!$A$7:$O$22,15))</f>
        <v/>
      </c>
      <c r="E7" s="435" t="str">
        <f>UPPER(IF($B7="","",VLOOKUP($B7,'1MD ELO (5)'!$A$7:$O$22,2)))</f>
        <v/>
      </c>
      <c r="F7" s="471"/>
      <c r="G7" s="435" t="str">
        <f>IF($B7="","",VLOOKUP($B7,'1MD ELO (5)'!$A$7:$O$22,3))</f>
        <v/>
      </c>
      <c r="H7" s="471"/>
      <c r="I7" s="435" t="str">
        <f>IF($B7="","",VLOOKUP($B7,'1MD ELO (5)'!$A$7:$O$22,4))</f>
        <v/>
      </c>
      <c r="J7" s="394"/>
      <c r="K7" s="472"/>
      <c r="L7" s="473" t="str">
        <f>IF(K7="","",CONCATENATE(VLOOKUP($Y$3,$AB$1:$AK$1,K7)," pont"))</f>
        <v/>
      </c>
      <c r="M7" s="474"/>
      <c r="O7" s="467" t="s">
        <v>119</v>
      </c>
      <c r="P7" s="468" t="s">
        <v>120</v>
      </c>
      <c r="R7" s="467" t="s">
        <v>119</v>
      </c>
      <c r="S7" s="482" t="s">
        <v>223</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(5)'!$A$7:$O$22,5))</f>
        <v/>
      </c>
      <c r="D9" s="407" t="str">
        <f>IF($B9="","",VLOOKUP($B9,'1MD ELO (5)'!$A$7:$O$22,15))</f>
        <v/>
      </c>
      <c r="E9" s="421" t="str">
        <f>UPPER(IF($B9="","",VLOOKUP($B9,'1MD ELO (5)'!$A$7:$O$22,2)))</f>
        <v/>
      </c>
      <c r="F9" s="481"/>
      <c r="G9" s="421" t="str">
        <f>IF($B9="","",VLOOKUP($B9,'1MD ELO (5)'!$A$7:$O$22,3))</f>
        <v/>
      </c>
      <c r="H9" s="481"/>
      <c r="I9" s="421" t="str">
        <f>IF($B9="","",VLOOKUP($B9,'1MD ELO (5)'!$A$7:$O$22,4))</f>
        <v/>
      </c>
      <c r="J9" s="394"/>
      <c r="K9" s="472"/>
      <c r="L9" s="473" t="str">
        <f>IF(K9="","",CONCATENATE(VLOOKUP($Y$3,$AB$1:$AK$1,K9)," pont"))</f>
        <v/>
      </c>
      <c r="M9" s="474"/>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(5)'!$A$7:$O$22,5))</f>
        <v/>
      </c>
      <c r="D11" s="407" t="str">
        <f>IF($B11="","",VLOOKUP($B11,'1MD ELO (5)'!$A$7:$O$22,15))</f>
        <v/>
      </c>
      <c r="E11" s="421" t="str">
        <f>UPPER(IF($B11="","",VLOOKUP($B11,'1MD ELO (5)'!$A$7:$O$22,2)))</f>
        <v/>
      </c>
      <c r="F11" s="481"/>
      <c r="G11" s="421" t="str">
        <f>IF($B11="","",VLOOKUP($B11,'1MD ELO (5)'!$A$7:$O$22,3))</f>
        <v/>
      </c>
      <c r="H11" s="481"/>
      <c r="I11" s="421"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(5)'!$A$7:$O$22,5))</f>
        <v/>
      </c>
      <c r="D13" s="407" t="str">
        <f>IF($B13="","",VLOOKUP($B13,'1MD ELO (5)'!$A$7:$O$22,15))</f>
        <v/>
      </c>
      <c r="E13" s="435" t="str">
        <f>UPPER(IF($B13="","",VLOOKUP($B13,'1MD ELO (5)'!$A$7:$O$22,2)))</f>
        <v/>
      </c>
      <c r="F13" s="471"/>
      <c r="G13" s="435" t="str">
        <f>IF($B13="","",VLOOKUP($B13,'1MD ELO (5)'!$A$7:$O$22,3))</f>
        <v/>
      </c>
      <c r="H13" s="471"/>
      <c r="I13" s="435" t="str">
        <f>IF($B13="","",VLOOKUP($B13,'1MD ELO (5)'!$A$7:$O$22,4))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(5)'!$A$7:$O$22,5))</f>
        <v/>
      </c>
      <c r="D15" s="407" t="str">
        <f>IF($B15="","",VLOOKUP($B15,'1MD ELO (5)'!$A$7:$O$22,15))</f>
        <v/>
      </c>
      <c r="E15" s="421" t="str">
        <f>UPPER(IF($B15="","",VLOOKUP($B15,'1MD ELO (5)'!$A$7:$O$22,2)))</f>
        <v/>
      </c>
      <c r="F15" s="481"/>
      <c r="G15" s="421" t="str">
        <f>IF($B15="","",VLOOKUP($B15,'1MD ELO (5)'!$A$7:$O$22,3))</f>
        <v/>
      </c>
      <c r="H15" s="481"/>
      <c r="I15" s="421" t="str">
        <f>IF($B15="","",VLOOKUP($B15,'1MD ELO (5)'!$A$7:$O$22,4))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(5)'!$A$7:$O$22,5))</f>
        <v/>
      </c>
      <c r="D17" s="407" t="str">
        <f>IF($B17="","",VLOOKUP($B17,'1MD ELO (5)'!$A$7:$O$22,15))</f>
        <v/>
      </c>
      <c r="E17" s="421" t="str">
        <f>UPPER(IF($B17="","",VLOOKUP($B17,'1MD ELO (5)'!$A$7:$O$22,2)))</f>
        <v/>
      </c>
      <c r="F17" s="481"/>
      <c r="G17" s="421" t="str">
        <f>IF($B17="","",VLOOKUP($B17,'1MD ELO (5)'!$A$7:$O$22,3))</f>
        <v/>
      </c>
      <c r="H17" s="481"/>
      <c r="I17" s="421" t="str">
        <f>IF($B17="","",VLOOKUP($B17,'1MD ELO (5)'!$A$7:$O$22,4))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394"/>
      <c r="B18" s="394"/>
      <c r="C18" s="394"/>
      <c r="D18" s="394"/>
      <c r="E18" s="394"/>
      <c r="F18" s="394"/>
      <c r="G18" s="394"/>
      <c r="H18" s="394"/>
      <c r="I18" s="394"/>
      <c r="J18" s="394"/>
      <c r="K18" s="394"/>
      <c r="L18" s="394"/>
      <c r="M18" s="394"/>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394"/>
      <c r="B19" s="394"/>
      <c r="C19" s="394"/>
      <c r="D19" s="394"/>
      <c r="E19" s="394"/>
      <c r="F19" s="394"/>
      <c r="G19" s="394"/>
      <c r="H19" s="394"/>
      <c r="I19" s="394"/>
      <c r="J19" s="394"/>
      <c r="K19" s="394"/>
      <c r="L19" s="394"/>
      <c r="M19" s="39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394"/>
      <c r="K27" s="394"/>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394"/>
      <c r="K28" s="394"/>
      <c r="L28" s="394"/>
      <c r="M28" s="490"/>
    </row>
    <row r="29" spans="1:37" ht="18.75" customHeight="1">
      <c r="A29" s="489" t="s">
        <v>231</v>
      </c>
      <c r="B29" s="711" t="str">
        <f>E15</f>
        <v/>
      </c>
      <c r="C29" s="711"/>
      <c r="D29" s="705"/>
      <c r="E29" s="705"/>
      <c r="F29" s="704"/>
      <c r="G29" s="704"/>
      <c r="H29" s="705"/>
      <c r="I29" s="705"/>
      <c r="J29" s="394"/>
      <c r="K29" s="394"/>
      <c r="L29" s="394"/>
      <c r="M29" s="490"/>
    </row>
    <row r="30" spans="1:37" ht="18.75" customHeight="1">
      <c r="A30" s="489" t="s">
        <v>257</v>
      </c>
      <c r="B30" s="711" t="str">
        <f>E17</f>
        <v/>
      </c>
      <c r="C30" s="711"/>
      <c r="D30" s="705"/>
      <c r="E30" s="705"/>
      <c r="F30" s="705"/>
      <c r="G30" s="705"/>
      <c r="H30" s="704"/>
      <c r="I30" s="704"/>
      <c r="J30" s="394"/>
      <c r="K30" s="394"/>
      <c r="L30" s="394"/>
      <c r="M30" s="490"/>
    </row>
    <row r="31" spans="1:37">
      <c r="A31" s="394"/>
      <c r="B31" s="394"/>
      <c r="C31" s="394"/>
      <c r="D31" s="394"/>
      <c r="E31" s="394"/>
      <c r="F31" s="394"/>
      <c r="G31" s="394"/>
      <c r="H31" s="394"/>
      <c r="I31" s="394"/>
      <c r="J31" s="394"/>
      <c r="K31" s="394"/>
      <c r="L31" s="394"/>
      <c r="M31" s="394"/>
    </row>
    <row r="32" spans="1:37">
      <c r="A32" s="394" t="s">
        <v>169</v>
      </c>
      <c r="B32" s="394"/>
      <c r="C32" s="712" t="str">
        <f>IF(M23=1,B23,IF(M24=1,B24,IF(M25=1,B25,"")))</f>
        <v/>
      </c>
      <c r="D32" s="712"/>
      <c r="E32" s="476" t="s">
        <v>258</v>
      </c>
      <c r="F32" s="712" t="str">
        <f>IF(M28=1,B28,IF(M29=1,B29,IF(M30=1,B30,"")))</f>
        <v/>
      </c>
      <c r="G32" s="712"/>
      <c r="H32" s="394"/>
      <c r="I32" s="495"/>
      <c r="J32" s="394"/>
      <c r="K32" s="394"/>
      <c r="L32" s="394"/>
      <c r="M32" s="394"/>
    </row>
    <row r="33" spans="1:18">
      <c r="A33" s="394"/>
      <c r="B33" s="394"/>
      <c r="C33" s="394"/>
      <c r="D33" s="394"/>
      <c r="E33" s="394"/>
      <c r="F33" s="476"/>
      <c r="G33" s="476"/>
      <c r="H33" s="394"/>
      <c r="I33" s="394"/>
      <c r="J33" s="394"/>
      <c r="K33" s="394"/>
      <c r="L33" s="394"/>
      <c r="M33" s="394"/>
    </row>
    <row r="34" spans="1:18">
      <c r="A34" s="394" t="s">
        <v>259</v>
      </c>
      <c r="B34" s="394"/>
      <c r="C34" s="712" t="str">
        <f>IF(M23=2,B23,IF(M24=2,B24,IF(M25=2,B25,"")))</f>
        <v/>
      </c>
      <c r="D34" s="712"/>
      <c r="E34" s="476" t="s">
        <v>258</v>
      </c>
      <c r="F34" s="712" t="str">
        <f>IF(M28=2,B28,IF(M29=2,B29,IF(M30=2,B30,"")))</f>
        <v/>
      </c>
      <c r="G34" s="712"/>
      <c r="H34" s="394"/>
      <c r="I34" s="495"/>
      <c r="J34" s="394"/>
      <c r="K34" s="394"/>
      <c r="L34" s="394"/>
      <c r="M34" s="394"/>
    </row>
    <row r="35" spans="1:18">
      <c r="A35" s="394"/>
      <c r="B35" s="394"/>
      <c r="C35" s="476"/>
      <c r="D35" s="476"/>
      <c r="E35" s="476"/>
      <c r="F35" s="476"/>
      <c r="G35" s="476"/>
      <c r="H35" s="394"/>
      <c r="I35" s="394"/>
      <c r="J35" s="394"/>
      <c r="K35" s="394"/>
      <c r="L35" s="394"/>
      <c r="M35" s="394"/>
    </row>
    <row r="36" spans="1:18">
      <c r="A36" s="394" t="s">
        <v>260</v>
      </c>
      <c r="B36" s="394"/>
      <c r="C36" s="712" t="str">
        <f>IF(M23=3,B23,IF(M24=3,B24,IF(M25=3,B25,"")))</f>
        <v/>
      </c>
      <c r="D36" s="712"/>
      <c r="E36" s="476" t="s">
        <v>258</v>
      </c>
      <c r="F36" s="712" t="str">
        <f>IF(M28=3,B28,IF(M29=3,B29,IF(M30=3,B30,"")))</f>
        <v/>
      </c>
      <c r="G36" s="712"/>
      <c r="H36" s="394"/>
      <c r="I36" s="495"/>
      <c r="J36" s="394"/>
      <c r="K36" s="394"/>
      <c r="L36" s="394"/>
      <c r="M36" s="394"/>
    </row>
    <row r="37" spans="1:18">
      <c r="A37" s="394"/>
      <c r="B37" s="394"/>
      <c r="C37" s="394"/>
      <c r="D37" s="394"/>
      <c r="E37" s="394"/>
      <c r="F37" s="394"/>
      <c r="G37" s="394"/>
      <c r="H37" s="394"/>
      <c r="I37" s="394"/>
      <c r="J37" s="394"/>
      <c r="K37" s="394"/>
      <c r="L37" s="394"/>
      <c r="M37" s="394"/>
    </row>
    <row r="38" spans="1:18">
      <c r="A38" s="394"/>
      <c r="B38" s="394"/>
      <c r="C38" s="394"/>
      <c r="D38" s="394"/>
      <c r="E38" s="394"/>
      <c r="F38" s="394"/>
      <c r="G38" s="394"/>
      <c r="H38" s="394"/>
      <c r="I38" s="394"/>
      <c r="J38" s="394"/>
      <c r="K38" s="394"/>
      <c r="L38" s="495"/>
      <c r="M38" s="394"/>
    </row>
    <row r="39" spans="1:18">
      <c r="A39" s="125" t="s">
        <v>112</v>
      </c>
      <c r="B39" s="126"/>
      <c r="C39" s="330"/>
      <c r="D39" s="498" t="s">
        <v>140</v>
      </c>
      <c r="E39" s="499" t="s">
        <v>141</v>
      </c>
      <c r="F39" s="500"/>
      <c r="G39" s="498" t="s">
        <v>140</v>
      </c>
      <c r="H39" s="499" t="s">
        <v>142</v>
      </c>
      <c r="I39" s="501"/>
      <c r="J39" s="499" t="s">
        <v>143</v>
      </c>
      <c r="K39" s="502" t="s">
        <v>144</v>
      </c>
      <c r="L39" s="465"/>
      <c r="M39" s="500"/>
      <c r="P39" s="496"/>
      <c r="Q39" s="496"/>
      <c r="R39" s="497"/>
    </row>
    <row r="40" spans="1:18">
      <c r="A40" s="444" t="s">
        <v>145</v>
      </c>
      <c r="B40" s="445"/>
      <c r="C40" s="447"/>
      <c r="D40" s="504">
        <v>1</v>
      </c>
      <c r="E40" s="706" t="str">
        <f>IF(D40&gt;$R$47,,UPPER(VLOOKUP(D40,'1MD ELO (5)'!$A$7:$Q$134,2)))</f>
        <v/>
      </c>
      <c r="F40" s="706"/>
      <c r="G40" s="505" t="s">
        <v>146</v>
      </c>
      <c r="H40" s="445"/>
      <c r="I40" s="506"/>
      <c r="J40" s="507"/>
      <c r="K40" s="451" t="s">
        <v>147</v>
      </c>
      <c r="L40" s="508"/>
      <c r="M40" s="509"/>
      <c r="P40" s="503"/>
      <c r="Q40" s="503"/>
      <c r="R40" s="144"/>
    </row>
    <row r="41" spans="1:18">
      <c r="A41" s="453" t="s">
        <v>148</v>
      </c>
      <c r="B41" s="186"/>
      <c r="C41" s="455"/>
      <c r="D41" s="510">
        <v>2</v>
      </c>
      <c r="E41" s="707" t="str">
        <f>IF(D41&gt;$R$47,,UPPER(VLOOKUP(D41,'1MD ELO (5)'!$A$7:$Q$134,2)))</f>
        <v/>
      </c>
      <c r="F41" s="707"/>
      <c r="G41" s="511" t="s">
        <v>149</v>
      </c>
      <c r="H41" s="185"/>
      <c r="I41" s="449"/>
      <c r="J41" s="339"/>
      <c r="K41" s="512"/>
      <c r="L41" s="495"/>
      <c r="M41" s="513"/>
      <c r="P41" s="144"/>
      <c r="Q41" s="137"/>
      <c r="R41" s="144"/>
    </row>
    <row r="42" spans="1:18">
      <c r="A42" s="154"/>
      <c r="B42" s="155"/>
      <c r="C42" s="156"/>
      <c r="D42" s="510"/>
      <c r="E42" s="140"/>
      <c r="F42" s="394"/>
      <c r="G42" s="511" t="s">
        <v>150</v>
      </c>
      <c r="H42" s="185"/>
      <c r="I42" s="449"/>
      <c r="J42" s="339"/>
      <c r="K42" s="451" t="s">
        <v>151</v>
      </c>
      <c r="L42" s="508"/>
      <c r="M42" s="509"/>
      <c r="P42" s="503"/>
      <c r="Q42" s="503"/>
      <c r="R42" s="144"/>
    </row>
    <row r="43" spans="1:18">
      <c r="A43" s="157"/>
      <c r="B43" s="158"/>
      <c r="C43" s="159"/>
      <c r="D43" s="510"/>
      <c r="E43" s="140"/>
      <c r="F43" s="394"/>
      <c r="G43" s="511" t="s">
        <v>152</v>
      </c>
      <c r="H43" s="185"/>
      <c r="I43" s="449"/>
      <c r="J43" s="339"/>
      <c r="K43" s="515"/>
      <c r="L43" s="394"/>
      <c r="M43" s="516"/>
      <c r="P43" s="144"/>
      <c r="Q43" s="137"/>
      <c r="R43" s="144"/>
    </row>
    <row r="44" spans="1:18">
      <c r="A44" s="160"/>
      <c r="B44" s="161"/>
      <c r="C44" s="344"/>
      <c r="D44" s="510"/>
      <c r="E44" s="140"/>
      <c r="F44" s="394"/>
      <c r="G44" s="511" t="s">
        <v>153</v>
      </c>
      <c r="H44" s="185"/>
      <c r="I44" s="449"/>
      <c r="J44" s="339"/>
      <c r="K44" s="453"/>
      <c r="L44" s="495"/>
      <c r="M44" s="513"/>
      <c r="P44" s="144"/>
      <c r="Q44" s="137"/>
      <c r="R44" s="144"/>
    </row>
    <row r="45" spans="1:18">
      <c r="A45" s="163"/>
      <c r="B45" s="164"/>
      <c r="C45" s="159"/>
      <c r="D45" s="510"/>
      <c r="E45" s="140"/>
      <c r="F45" s="394"/>
      <c r="G45" s="511" t="s">
        <v>154</v>
      </c>
      <c r="H45" s="185"/>
      <c r="I45" s="449"/>
      <c r="J45" s="339"/>
      <c r="K45" s="451" t="s">
        <v>155</v>
      </c>
      <c r="L45" s="508"/>
      <c r="M45" s="509"/>
      <c r="P45" s="503"/>
      <c r="Q45" s="503"/>
      <c r="R45" s="144"/>
    </row>
    <row r="46" spans="1:18">
      <c r="A46" s="163"/>
      <c r="B46" s="164"/>
      <c r="C46" s="165"/>
      <c r="D46" s="510"/>
      <c r="E46" s="140"/>
      <c r="F46" s="394"/>
      <c r="G46" s="511" t="s">
        <v>156</v>
      </c>
      <c r="H46" s="185"/>
      <c r="I46" s="449"/>
      <c r="J46" s="339"/>
      <c r="K46" s="515"/>
      <c r="L46" s="394"/>
      <c r="M46" s="516"/>
      <c r="P46" s="144"/>
      <c r="Q46" s="137"/>
      <c r="R46" s="144"/>
    </row>
    <row r="47" spans="1:18">
      <c r="A47" s="166"/>
      <c r="B47" s="167"/>
      <c r="C47" s="168"/>
      <c r="D47" s="517"/>
      <c r="E47" s="171"/>
      <c r="F47" s="495"/>
      <c r="G47" s="518" t="s">
        <v>157</v>
      </c>
      <c r="H47" s="186"/>
      <c r="I47" s="456"/>
      <c r="J47" s="346"/>
      <c r="K47" s="453">
        <f>L4</f>
        <v>0</v>
      </c>
      <c r="L47" s="495"/>
      <c r="M47" s="513"/>
      <c r="P47" s="144"/>
      <c r="Q47" s="137"/>
      <c r="R47" s="514">
        <f>MIN(4,'1MD ELO (5)'!Q5)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R47">
    <cfRule type="expression" dxfId="31" priority="2" stopIfTrue="1">
      <formula>$O$1="CU"</formula>
    </cfRule>
  </conditionalFormatting>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Munka49">
    <tabColor indexed="11"/>
  </sheetPr>
  <dimension ref="A1:AK49"/>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IF(Y5=1,CONCATENATE(VLOOKUP(Y3,AA16:AH27,2)),CONCATENATE(VLOOKUP(Y3,AA2:AK13,2)))</f>
        <v>#N/A</v>
      </c>
      <c r="AC1" s="271" t="e">
        <f>IF(Y5=1,CONCATENATE(VLOOKUP(Y3,AA16:AK27,3)),CONCATENATE(VLOOKUP(Y3,AA2:AK13,3)))</f>
        <v>#N/A</v>
      </c>
      <c r="AD1" s="271" t="e">
        <f>IF(Y5=1,CONCATENATE(VLOOKUP(Y3,AA16:AK27,4)),CONCATENATE(VLOOKUP(Y3,AA2:AK13,4)))</f>
        <v>#N/A</v>
      </c>
      <c r="AE1" s="271" t="e">
        <f>IF(Y5=1,CONCATENATE(VLOOKUP(Y3,AA16:AK27,5)),CONCATENATE(VLOOKUP(Y3,AA2:AK13,5)))</f>
        <v>#N/A</v>
      </c>
      <c r="AF1" s="271" t="e">
        <f>IF(Y5=1,CONCATENATE(VLOOKUP(Y3,AA16:AK27,6)),CONCATENATE(VLOOKUP(Y3,AA2:AK13,6)))</f>
        <v>#N/A</v>
      </c>
      <c r="AG1" s="271" t="e">
        <f>IF(Y5=1,CONCATENATE(VLOOKUP(Y3,AA16:AK27,7)),CONCATENATE(VLOOKUP(Y3,AA2:AK13,7)))</f>
        <v>#N/A</v>
      </c>
      <c r="AH1" s="271" t="e">
        <f>IF(Y5=1,CONCATENATE(VLOOKUP(Y3,AA16:AK27,8)),CONCATENATE(VLOOKUP(Y3,AA2:AK13,8)))</f>
        <v>#N/A</v>
      </c>
      <c r="AI1" s="271" t="e">
        <f>IF(Y5=1,CONCATENATE(VLOOKUP(Y3,AA16:AK27,9)),CONCATENATE(VLOOKUP(Y3,AA2:AK13,9)))</f>
        <v>#N/A</v>
      </c>
      <c r="AJ1" s="271" t="e">
        <f>IF(Y5=1,CONCATENATE(VLOOKUP(Y3,AA16:AK27,10)),CONCATENATE(VLOOKUP(Y3,AA2:AK13,10)))</f>
        <v>#N/A</v>
      </c>
      <c r="AK1" s="271" t="e">
        <f>IF(Y5=1,CONCATENATE(VLOOKUP(Y3,AA16:AK27,11)),CONCATENATE(VLOOKUP(Y3,AA2:AK13,11)))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(5)'!$A$7:$O$22,5))</f>
        <v/>
      </c>
      <c r="D7" s="407" t="str">
        <f>IF($B7="","",VLOOKUP($B7,'1MD ELO (5)'!$A$7:$O$22,15))</f>
        <v/>
      </c>
      <c r="E7" s="435" t="str">
        <f>UPPER(IF($B7="","",VLOOKUP($B7,'1MD ELO (5)'!$A$7:$O$22,2)))</f>
        <v/>
      </c>
      <c r="F7" s="471"/>
      <c r="G7" s="435" t="str">
        <f>IF($B7="","",VLOOKUP($B7,'1MD ELO (5)'!$A$7:$O$22,3))</f>
        <v/>
      </c>
      <c r="H7" s="471"/>
      <c r="I7" s="435" t="str">
        <f>IF($B7="","",VLOOKUP($B7,'1MD ELO (5)'!$A$7:$O$22,4))</f>
        <v/>
      </c>
      <c r="J7" s="394"/>
      <c r="K7" s="472"/>
      <c r="L7" s="473" t="str">
        <f>IF(K7="","",CONCATENATE(VLOOKUP($Y$3,$AB$1:$AK$1,K7)," pont"))</f>
        <v/>
      </c>
      <c r="M7" s="474"/>
      <c r="Q7" s="274" t="s">
        <v>104</v>
      </c>
      <c r="R7" s="475" t="s">
        <v>255</v>
      </c>
      <c r="S7" s="475" t="s">
        <v>261</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256</v>
      </c>
      <c r="S8" s="479" t="s">
        <v>262</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(5)'!$A$7:$O$22,5))</f>
        <v/>
      </c>
      <c r="D9" s="407" t="str">
        <f>IF($B9="","",VLOOKUP($B9,'1MD ELO (5)'!$A$7:$O$22,15))</f>
        <v/>
      </c>
      <c r="E9" s="421" t="str">
        <f>UPPER(IF($B9="","",VLOOKUP($B9,'1MD ELO (5)'!$A$7:$O$22,2)))</f>
        <v/>
      </c>
      <c r="F9" s="481"/>
      <c r="G9" s="421" t="str">
        <f>IF($B9="","",VLOOKUP($B9,'1MD ELO (5)'!$A$7:$O$22,3))</f>
        <v/>
      </c>
      <c r="H9" s="481"/>
      <c r="I9" s="421" t="str">
        <f>IF($B9="","",VLOOKUP($B9,'1MD ELO (5)'!$A$7:$O$22,4))</f>
        <v/>
      </c>
      <c r="J9" s="394"/>
      <c r="K9" s="472"/>
      <c r="L9" s="473" t="str">
        <f>IF(K9="","",CONCATENATE(VLOOKUP($Y$3,$AB$1:$AK$1,K9)," pont"))</f>
        <v/>
      </c>
      <c r="M9" s="474"/>
      <c r="Q9" s="467" t="s">
        <v>119</v>
      </c>
      <c r="R9" s="482" t="s">
        <v>223</v>
      </c>
      <c r="S9" s="482" t="s">
        <v>263</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(5)'!$A$7:$O$22,5))</f>
        <v/>
      </c>
      <c r="D11" s="407" t="str">
        <f>IF($B11="","",VLOOKUP($B11,'1MD ELO (5)'!$A$7:$O$22,15))</f>
        <v/>
      </c>
      <c r="E11" s="421" t="str">
        <f>UPPER(IF($B11="","",VLOOKUP($B11,'1MD ELO (5)'!$A$7:$O$22,2)))</f>
        <v/>
      </c>
      <c r="F11" s="481"/>
      <c r="G11" s="421" t="str">
        <f>IF($B11="","",VLOOKUP($B11,'1MD ELO (5)'!$A$7:$O$22,3))</f>
        <v/>
      </c>
      <c r="H11" s="481"/>
      <c r="I11" s="421"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69" t="s">
        <v>196</v>
      </c>
      <c r="B13" s="470"/>
      <c r="C13" s="407" t="str">
        <f>IF($B13="","",VLOOKUP($B13,'1MD ELO (5)'!$A$7:$O$22,5))</f>
        <v/>
      </c>
      <c r="D13" s="407" t="str">
        <f>IF($B13="","",VLOOKUP($B13,'1MD ELO (5)'!$A$7:$O$22,15))</f>
        <v/>
      </c>
      <c r="E13" s="435" t="str">
        <f>UPPER(IF($B13="","",VLOOKUP($B13,'1MD ELO (5)'!$A$7:$O$22,2)))</f>
        <v/>
      </c>
      <c r="F13" s="471"/>
      <c r="G13" s="435" t="str">
        <f>IF($B13="","",VLOOKUP($B13,'1MD ELO (5)'!$A$7:$O$22,3))</f>
        <v/>
      </c>
      <c r="H13" s="471"/>
      <c r="I13" s="435" t="str">
        <f>IF($B13="","",VLOOKUP($B13,'1MD ELO (5)'!$A$7:$O$22,4))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76" t="s">
        <v>231</v>
      </c>
      <c r="B15" s="480"/>
      <c r="C15" s="407" t="str">
        <f>IF($B15="","",VLOOKUP($B15,'1MD ELO (5)'!$A$7:$O$22,5))</f>
        <v/>
      </c>
      <c r="D15" s="407" t="str">
        <f>IF($B15="","",VLOOKUP($B15,'1MD ELO (5)'!$A$7:$O$22,15))</f>
        <v/>
      </c>
      <c r="E15" s="421" t="str">
        <f>UPPER(IF($B15="","",VLOOKUP($B15,'1MD ELO (5)'!$A$7:$O$22,2)))</f>
        <v/>
      </c>
      <c r="F15" s="481"/>
      <c r="G15" s="421" t="str">
        <f>IF($B15="","",VLOOKUP($B15,'1MD ELO (5)'!$A$7:$O$22,3))</f>
        <v/>
      </c>
      <c r="H15" s="481"/>
      <c r="I15" s="421" t="str">
        <f>IF($B15="","",VLOOKUP($B15,'1MD ELO (5)'!$A$7:$O$22,4))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(5)'!$A$7:$O$22,5))</f>
        <v/>
      </c>
      <c r="D17" s="407" t="str">
        <f>IF($B17="","",VLOOKUP($B17,'1MD ELO (5)'!$A$7:$O$22,15))</f>
        <v/>
      </c>
      <c r="E17" s="421" t="str">
        <f>UPPER(IF($B17="","",VLOOKUP($B17,'1MD ELO (5)'!$A$7:$O$22,2)))</f>
        <v/>
      </c>
      <c r="F17" s="481"/>
      <c r="G17" s="421" t="str">
        <f>IF($B17="","",VLOOKUP($B17,'1MD ELO (5)'!$A$7:$O$22,3))</f>
        <v/>
      </c>
      <c r="H17" s="481"/>
      <c r="I17" s="421" t="str">
        <f>IF($B17="","",VLOOKUP($B17,'1MD ELO (5)'!$A$7:$O$22,4))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76" t="s">
        <v>257</v>
      </c>
      <c r="B19" s="480"/>
      <c r="C19" s="407" t="str">
        <f>IF($B19="","",VLOOKUP($B19,'1MD ELO (5)'!$A$7:$O$22,5))</f>
        <v/>
      </c>
      <c r="D19" s="407" t="str">
        <f>IF($B19="","",VLOOKUP($B19,'1MD ELO (5)'!$A$7:$O$22,15))</f>
        <v/>
      </c>
      <c r="E19" s="421" t="str">
        <f>UPPER(IF($B19="","",VLOOKUP($B19,'1MD ELO (5)'!$A$7:$O$22,2)))</f>
        <v/>
      </c>
      <c r="F19" s="481"/>
      <c r="G19" s="421" t="str">
        <f>IF($B19="","",VLOOKUP($B19,'1MD ELO (5)'!$A$7:$O$22,3))</f>
        <v/>
      </c>
      <c r="H19" s="481"/>
      <c r="I19" s="421" t="str">
        <f>IF($B19="","",VLOOKUP($B19,'1MD ELO (5)'!$A$7:$O$22,4))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394"/>
      <c r="B20" s="394"/>
      <c r="C20" s="394"/>
      <c r="D20" s="394"/>
      <c r="E20" s="394"/>
      <c r="F20" s="394"/>
      <c r="G20" s="394"/>
      <c r="H20" s="394"/>
      <c r="I20" s="394"/>
      <c r="J20" s="394"/>
      <c r="K20" s="394"/>
      <c r="L20" s="394"/>
      <c r="M20" s="394"/>
      <c r="Y20" s="275"/>
      <c r="Z20" s="275"/>
      <c r="AA20" s="275" t="s">
        <v>122</v>
      </c>
      <c r="AB20" s="275">
        <v>120</v>
      </c>
      <c r="AC20" s="275">
        <v>90</v>
      </c>
      <c r="AD20" s="275">
        <v>65</v>
      </c>
      <c r="AE20" s="275">
        <v>55</v>
      </c>
      <c r="AF20" s="275">
        <v>50</v>
      </c>
      <c r="AG20" s="275">
        <v>45</v>
      </c>
      <c r="AH20" s="275">
        <v>40</v>
      </c>
      <c r="AI20" s="275">
        <v>35</v>
      </c>
      <c r="AJ20" s="275">
        <v>25</v>
      </c>
      <c r="AK20" s="275">
        <v>20</v>
      </c>
    </row>
    <row r="21" spans="1:37">
      <c r="A21" s="394"/>
      <c r="B21" s="394"/>
      <c r="C21" s="394"/>
      <c r="D21" s="394"/>
      <c r="E21" s="394"/>
      <c r="F21" s="394"/>
      <c r="G21" s="394"/>
      <c r="H21" s="394"/>
      <c r="I21" s="394"/>
      <c r="J21" s="394"/>
      <c r="K21" s="394"/>
      <c r="L21" s="394"/>
      <c r="M21" s="394"/>
      <c r="Y21" s="275"/>
      <c r="Z21" s="275"/>
      <c r="AA21" s="275" t="s">
        <v>126</v>
      </c>
      <c r="AB21" s="275">
        <v>90</v>
      </c>
      <c r="AC21" s="275">
        <v>60</v>
      </c>
      <c r="AD21" s="275">
        <v>45</v>
      </c>
      <c r="AE21" s="275">
        <v>34</v>
      </c>
      <c r="AF21" s="275">
        <v>27</v>
      </c>
      <c r="AG21" s="275">
        <v>22</v>
      </c>
      <c r="AH21" s="275">
        <v>18</v>
      </c>
      <c r="AI21" s="275">
        <v>15</v>
      </c>
      <c r="AJ21" s="275">
        <v>12</v>
      </c>
      <c r="AK21" s="275">
        <v>9</v>
      </c>
    </row>
    <row r="22" spans="1:37" ht="18.75" customHeight="1">
      <c r="A22" s="394"/>
      <c r="B22" s="702"/>
      <c r="C22" s="702"/>
      <c r="D22" s="703" t="str">
        <f>E7</f>
        <v/>
      </c>
      <c r="E22" s="703"/>
      <c r="F22" s="703" t="str">
        <f>E9</f>
        <v/>
      </c>
      <c r="G22" s="703"/>
      <c r="H22" s="703" t="str">
        <f>E11</f>
        <v/>
      </c>
      <c r="I22" s="703"/>
      <c r="J22" s="394"/>
      <c r="K22" s="394"/>
      <c r="L22" s="394"/>
      <c r="M22" s="488" t="s">
        <v>116</v>
      </c>
      <c r="Y22" s="275"/>
      <c r="Z22" s="275"/>
      <c r="AA22" s="275" t="s">
        <v>127</v>
      </c>
      <c r="AB22" s="275">
        <v>60</v>
      </c>
      <c r="AC22" s="275">
        <v>40</v>
      </c>
      <c r="AD22" s="275">
        <v>30</v>
      </c>
      <c r="AE22" s="275">
        <v>20</v>
      </c>
      <c r="AF22" s="275">
        <v>18</v>
      </c>
      <c r="AG22" s="275">
        <v>15</v>
      </c>
      <c r="AH22" s="275">
        <v>12</v>
      </c>
      <c r="AI22" s="275">
        <v>10</v>
      </c>
      <c r="AJ22" s="275">
        <v>8</v>
      </c>
      <c r="AK22" s="275">
        <v>6</v>
      </c>
    </row>
    <row r="23" spans="1:37" ht="18.75" customHeight="1">
      <c r="A23" s="489" t="s">
        <v>100</v>
      </c>
      <c r="B23" s="711" t="str">
        <f>E7</f>
        <v/>
      </c>
      <c r="C23" s="711"/>
      <c r="D23" s="704"/>
      <c r="E23" s="704"/>
      <c r="F23" s="705"/>
      <c r="G23" s="705"/>
      <c r="H23" s="705"/>
      <c r="I23" s="705"/>
      <c r="J23" s="394"/>
      <c r="K23" s="394"/>
      <c r="L23" s="394"/>
      <c r="M23" s="490"/>
      <c r="Y23" s="275"/>
      <c r="Z23" s="275"/>
      <c r="AA23" s="275" t="s">
        <v>131</v>
      </c>
      <c r="AB23" s="275">
        <v>40</v>
      </c>
      <c r="AC23" s="275">
        <v>25</v>
      </c>
      <c r="AD23" s="275">
        <v>18</v>
      </c>
      <c r="AE23" s="275">
        <v>13</v>
      </c>
      <c r="AF23" s="275">
        <v>8</v>
      </c>
      <c r="AG23" s="275">
        <v>7</v>
      </c>
      <c r="AH23" s="275">
        <v>6</v>
      </c>
      <c r="AI23" s="275">
        <v>5</v>
      </c>
      <c r="AJ23" s="275">
        <v>4</v>
      </c>
      <c r="AK23" s="275">
        <v>3</v>
      </c>
    </row>
    <row r="24" spans="1:37" ht="18.75" customHeight="1">
      <c r="A24" s="489" t="s">
        <v>128</v>
      </c>
      <c r="B24" s="711" t="str">
        <f>E9</f>
        <v/>
      </c>
      <c r="C24" s="711"/>
      <c r="D24" s="705"/>
      <c r="E24" s="705"/>
      <c r="F24" s="704"/>
      <c r="G24" s="704"/>
      <c r="H24" s="705"/>
      <c r="I24" s="705"/>
      <c r="J24" s="394"/>
      <c r="K24" s="394"/>
      <c r="L24" s="394"/>
      <c r="M24" s="490"/>
      <c r="Y24" s="275"/>
      <c r="Z24" s="275"/>
      <c r="AA24" s="275" t="s">
        <v>132</v>
      </c>
      <c r="AB24" s="275">
        <v>25</v>
      </c>
      <c r="AC24" s="275">
        <v>15</v>
      </c>
      <c r="AD24" s="275">
        <v>13</v>
      </c>
      <c r="AE24" s="275">
        <v>7</v>
      </c>
      <c r="AF24" s="275">
        <v>6</v>
      </c>
      <c r="AG24" s="275">
        <v>5</v>
      </c>
      <c r="AH24" s="275">
        <v>4</v>
      </c>
      <c r="AI24" s="275">
        <v>3</v>
      </c>
      <c r="AJ24" s="275">
        <v>2</v>
      </c>
      <c r="AK24" s="275">
        <v>1</v>
      </c>
    </row>
    <row r="25" spans="1:37" ht="18.75" customHeight="1">
      <c r="A25" s="489" t="s">
        <v>133</v>
      </c>
      <c r="B25" s="711" t="str">
        <f>E11</f>
        <v/>
      </c>
      <c r="C25" s="711"/>
      <c r="D25" s="705"/>
      <c r="E25" s="705"/>
      <c r="F25" s="705"/>
      <c r="G25" s="705"/>
      <c r="H25" s="704"/>
      <c r="I25" s="704"/>
      <c r="J25" s="394"/>
      <c r="K25" s="394"/>
      <c r="L25" s="394"/>
      <c r="M25" s="490"/>
      <c r="Y25" s="275"/>
      <c r="Z25" s="275"/>
      <c r="AA25" s="275" t="s">
        <v>137</v>
      </c>
      <c r="AB25" s="275">
        <v>15</v>
      </c>
      <c r="AC25" s="275">
        <v>10</v>
      </c>
      <c r="AD25" s="275">
        <v>8</v>
      </c>
      <c r="AE25" s="275">
        <v>4</v>
      </c>
      <c r="AF25" s="275">
        <v>3</v>
      </c>
      <c r="AG25" s="275">
        <v>2</v>
      </c>
      <c r="AH25" s="275">
        <v>1</v>
      </c>
      <c r="AI25" s="275">
        <v>0</v>
      </c>
      <c r="AJ25" s="275">
        <v>0</v>
      </c>
      <c r="AK25" s="275">
        <v>0</v>
      </c>
    </row>
    <row r="26" spans="1:37">
      <c r="A26" s="394"/>
      <c r="B26" s="394"/>
      <c r="C26" s="394"/>
      <c r="D26" s="394"/>
      <c r="E26" s="394"/>
      <c r="F26" s="394"/>
      <c r="G26" s="394"/>
      <c r="H26" s="394"/>
      <c r="I26" s="394"/>
      <c r="J26" s="394"/>
      <c r="K26" s="394"/>
      <c r="L26" s="394"/>
      <c r="M26" s="492"/>
      <c r="Y26" s="275"/>
      <c r="Z26" s="275"/>
      <c r="AA26" s="275" t="s">
        <v>138</v>
      </c>
      <c r="AB26" s="275">
        <v>10</v>
      </c>
      <c r="AC26" s="275">
        <v>6</v>
      </c>
      <c r="AD26" s="275">
        <v>4</v>
      </c>
      <c r="AE26" s="275">
        <v>2</v>
      </c>
      <c r="AF26" s="275">
        <v>1</v>
      </c>
      <c r="AG26" s="275">
        <v>0</v>
      </c>
      <c r="AH26" s="275">
        <v>0</v>
      </c>
      <c r="AI26" s="275">
        <v>0</v>
      </c>
      <c r="AJ26" s="275">
        <v>0</v>
      </c>
      <c r="AK26" s="275">
        <v>0</v>
      </c>
    </row>
    <row r="27" spans="1:37" ht="18.75" customHeight="1">
      <c r="A27" s="394"/>
      <c r="B27" s="702"/>
      <c r="C27" s="702"/>
      <c r="D27" s="703" t="str">
        <f>E13</f>
        <v/>
      </c>
      <c r="E27" s="703"/>
      <c r="F27" s="703" t="str">
        <f>E15</f>
        <v/>
      </c>
      <c r="G27" s="703"/>
      <c r="H27" s="703" t="str">
        <f>E17</f>
        <v/>
      </c>
      <c r="I27" s="703"/>
      <c r="J27" s="703" t="str">
        <f>E19</f>
        <v/>
      </c>
      <c r="K27" s="703"/>
      <c r="L27" s="394"/>
      <c r="M27" s="492"/>
      <c r="Y27" s="275"/>
      <c r="Z27" s="275"/>
      <c r="AA27" s="275" t="s">
        <v>139</v>
      </c>
      <c r="AB27" s="275">
        <v>3</v>
      </c>
      <c r="AC27" s="275">
        <v>2</v>
      </c>
      <c r="AD27" s="275">
        <v>1</v>
      </c>
      <c r="AE27" s="275">
        <v>0</v>
      </c>
      <c r="AF27" s="275">
        <v>0</v>
      </c>
      <c r="AG27" s="275">
        <v>0</v>
      </c>
      <c r="AH27" s="275">
        <v>0</v>
      </c>
      <c r="AI27" s="275">
        <v>0</v>
      </c>
      <c r="AJ27" s="275">
        <v>0</v>
      </c>
      <c r="AK27" s="275">
        <v>0</v>
      </c>
    </row>
    <row r="28" spans="1:37" ht="18.75" customHeight="1">
      <c r="A28" s="489" t="s">
        <v>196</v>
      </c>
      <c r="B28" s="711" t="str">
        <f>E13</f>
        <v/>
      </c>
      <c r="C28" s="711"/>
      <c r="D28" s="704"/>
      <c r="E28" s="704"/>
      <c r="F28" s="705"/>
      <c r="G28" s="705"/>
      <c r="H28" s="705"/>
      <c r="I28" s="705"/>
      <c r="J28" s="703"/>
      <c r="K28" s="703"/>
      <c r="L28" s="394"/>
      <c r="M28" s="490"/>
    </row>
    <row r="29" spans="1:37" ht="18.75" customHeight="1">
      <c r="A29" s="489" t="s">
        <v>231</v>
      </c>
      <c r="B29" s="711" t="str">
        <f>E15</f>
        <v/>
      </c>
      <c r="C29" s="711"/>
      <c r="D29" s="705"/>
      <c r="E29" s="705"/>
      <c r="F29" s="704"/>
      <c r="G29" s="704"/>
      <c r="H29" s="705"/>
      <c r="I29" s="705"/>
      <c r="J29" s="705"/>
      <c r="K29" s="705"/>
      <c r="L29" s="394"/>
      <c r="M29" s="490"/>
    </row>
    <row r="30" spans="1:37" ht="18.75" customHeight="1">
      <c r="A30" s="489" t="s">
        <v>257</v>
      </c>
      <c r="B30" s="711" t="str">
        <f>E17</f>
        <v/>
      </c>
      <c r="C30" s="711"/>
      <c r="D30" s="705"/>
      <c r="E30" s="705"/>
      <c r="F30" s="705"/>
      <c r="G30" s="705"/>
      <c r="H30" s="704"/>
      <c r="I30" s="704"/>
      <c r="J30" s="705"/>
      <c r="K30" s="705"/>
      <c r="L30" s="394"/>
      <c r="M30" s="490"/>
    </row>
    <row r="31" spans="1:37" ht="18.75" customHeight="1">
      <c r="A31" s="489" t="s">
        <v>264</v>
      </c>
      <c r="B31" s="711" t="str">
        <f>E19</f>
        <v/>
      </c>
      <c r="C31" s="711"/>
      <c r="D31" s="705"/>
      <c r="E31" s="705"/>
      <c r="F31" s="705"/>
      <c r="G31" s="705"/>
      <c r="H31" s="703"/>
      <c r="I31" s="703"/>
      <c r="J31" s="704"/>
      <c r="K31" s="704"/>
      <c r="L31" s="394"/>
      <c r="M31" s="490"/>
    </row>
    <row r="32" spans="1:37" ht="18.75" customHeight="1">
      <c r="A32" s="231"/>
      <c r="B32" s="493"/>
      <c r="C32" s="493"/>
      <c r="D32" s="231"/>
      <c r="E32" s="231"/>
      <c r="F32" s="231"/>
      <c r="G32" s="231"/>
      <c r="H32" s="231"/>
      <c r="I32" s="231"/>
      <c r="J32" s="394"/>
      <c r="K32" s="394"/>
      <c r="L32" s="394"/>
      <c r="M32" s="494"/>
    </row>
    <row r="33" spans="1:18">
      <c r="A33" s="394"/>
      <c r="B33" s="394"/>
      <c r="C33" s="394"/>
      <c r="D33" s="394"/>
      <c r="E33" s="394"/>
      <c r="F33" s="394"/>
      <c r="G33" s="394"/>
      <c r="H33" s="394"/>
      <c r="I33" s="394"/>
      <c r="J33" s="394"/>
      <c r="K33" s="394"/>
      <c r="L33" s="394"/>
      <c r="M33" s="394"/>
    </row>
    <row r="34" spans="1:18">
      <c r="A34" s="394" t="s">
        <v>169</v>
      </c>
      <c r="B34" s="394"/>
      <c r="C34" s="712" t="str">
        <f>IF(M23=1,B23,IF(M24=1,B24,IF(M25=1,B25,"")))</f>
        <v/>
      </c>
      <c r="D34" s="712"/>
      <c r="E34" s="476" t="s">
        <v>258</v>
      </c>
      <c r="F34" s="712" t="str">
        <f>IF(M28=1,B28,IF(M29=1,B29,IF(M30=1,B30,IF(M31=1,B31,""))))</f>
        <v/>
      </c>
      <c r="G34" s="712"/>
      <c r="H34" s="394"/>
      <c r="I34" s="495"/>
      <c r="J34" s="394"/>
      <c r="K34" s="394"/>
      <c r="L34" s="394"/>
      <c r="M34" s="394"/>
    </row>
    <row r="35" spans="1:18">
      <c r="A35" s="394"/>
      <c r="B35" s="394"/>
      <c r="C35" s="394"/>
      <c r="D35" s="394"/>
      <c r="E35" s="394"/>
      <c r="F35" s="476"/>
      <c r="G35" s="476"/>
      <c r="H35" s="394"/>
      <c r="I35" s="394"/>
      <c r="J35" s="394"/>
      <c r="K35" s="394"/>
      <c r="L35" s="394"/>
      <c r="M35" s="394"/>
    </row>
    <row r="36" spans="1:18">
      <c r="A36" s="394" t="s">
        <v>259</v>
      </c>
      <c r="B36" s="394"/>
      <c r="C36" s="712" t="str">
        <f>IF(M23=2,B23,IF(M24=2,B24,IF(M25=2,B25,"")))</f>
        <v/>
      </c>
      <c r="D36" s="712"/>
      <c r="E36" s="476" t="s">
        <v>258</v>
      </c>
      <c r="F36" s="712" t="str">
        <f>IF(M28=2,B28,IF(M29=2,B29,IF(M30=2,B30,IF(M31=2,B31,""))))</f>
        <v/>
      </c>
      <c r="G36" s="712"/>
      <c r="H36" s="394"/>
      <c r="I36" s="495"/>
      <c r="J36" s="394"/>
      <c r="K36" s="394"/>
      <c r="L36" s="394"/>
      <c r="M36" s="394"/>
    </row>
    <row r="37" spans="1:18">
      <c r="A37" s="394"/>
      <c r="B37" s="394"/>
      <c r="C37" s="476"/>
      <c r="D37" s="476"/>
      <c r="E37" s="476"/>
      <c r="F37" s="476"/>
      <c r="G37" s="476"/>
      <c r="H37" s="394"/>
      <c r="I37" s="394"/>
      <c r="J37" s="394"/>
      <c r="K37" s="394"/>
      <c r="L37" s="394"/>
      <c r="M37" s="394"/>
    </row>
    <row r="38" spans="1:18">
      <c r="A38" s="394" t="s">
        <v>260</v>
      </c>
      <c r="B38" s="394"/>
      <c r="C38" s="712" t="str">
        <f>IF(M23=3,B23,IF(M24=3,B24,IF(M25=3,B25,"")))</f>
        <v/>
      </c>
      <c r="D38" s="712"/>
      <c r="E38" s="476" t="s">
        <v>258</v>
      </c>
      <c r="F38" s="712" t="str">
        <f>IF(M28=3,B28,IF(M29=3,B29,IF(M30=3,B30,IF(M31=3,B31,""))))</f>
        <v/>
      </c>
      <c r="G38" s="712"/>
      <c r="H38" s="394"/>
      <c r="I38" s="495"/>
      <c r="J38" s="394"/>
      <c r="K38" s="394"/>
      <c r="L38" s="394"/>
      <c r="M38" s="394"/>
    </row>
    <row r="39" spans="1:18">
      <c r="A39" s="394"/>
      <c r="B39" s="394"/>
      <c r="C39" s="394"/>
      <c r="D39" s="394"/>
      <c r="E39" s="394"/>
      <c r="F39" s="394"/>
      <c r="G39" s="394"/>
      <c r="H39" s="394"/>
      <c r="I39" s="394"/>
      <c r="J39" s="394"/>
      <c r="K39" s="394"/>
      <c r="L39" s="394"/>
      <c r="M39" s="394"/>
    </row>
    <row r="40" spans="1:18">
      <c r="A40" s="394"/>
      <c r="B40" s="394"/>
      <c r="C40" s="394"/>
      <c r="D40" s="394"/>
      <c r="E40" s="394"/>
      <c r="F40" s="394"/>
      <c r="G40" s="394"/>
      <c r="H40" s="394"/>
      <c r="I40" s="394"/>
      <c r="J40" s="394"/>
      <c r="K40" s="394"/>
      <c r="L40" s="495"/>
      <c r="M40" s="394"/>
    </row>
    <row r="41" spans="1:18">
      <c r="A41" s="125" t="s">
        <v>112</v>
      </c>
      <c r="B41" s="126"/>
      <c r="C41" s="330"/>
      <c r="D41" s="498" t="s">
        <v>140</v>
      </c>
      <c r="E41" s="499" t="s">
        <v>141</v>
      </c>
      <c r="F41" s="500"/>
      <c r="G41" s="498" t="s">
        <v>140</v>
      </c>
      <c r="H41" s="499" t="s">
        <v>142</v>
      </c>
      <c r="I41" s="501"/>
      <c r="J41" s="499" t="s">
        <v>143</v>
      </c>
      <c r="K41" s="502" t="s">
        <v>144</v>
      </c>
      <c r="L41" s="465"/>
      <c r="M41" s="500"/>
      <c r="P41" s="496"/>
      <c r="Q41" s="496"/>
      <c r="R41" s="497"/>
    </row>
    <row r="42" spans="1:18">
      <c r="A42" s="444" t="s">
        <v>145</v>
      </c>
      <c r="B42" s="445"/>
      <c r="C42" s="447"/>
      <c r="D42" s="504">
        <v>1</v>
      </c>
      <c r="E42" s="706" t="str">
        <f>IF(D42&gt;$R$44,,UPPER(VLOOKUP(D42,'1MD ELO (5)'!$A$7:$Q$134,2)))</f>
        <v/>
      </c>
      <c r="F42" s="706"/>
      <c r="G42" s="505" t="s">
        <v>146</v>
      </c>
      <c r="H42" s="445"/>
      <c r="I42" s="506"/>
      <c r="J42" s="507"/>
      <c r="K42" s="451" t="s">
        <v>147</v>
      </c>
      <c r="L42" s="508"/>
      <c r="M42" s="509"/>
      <c r="P42" s="503"/>
      <c r="Q42" s="503"/>
      <c r="R42" s="144"/>
    </row>
    <row r="43" spans="1:18">
      <c r="A43" s="453" t="s">
        <v>148</v>
      </c>
      <c r="B43" s="186"/>
      <c r="C43" s="455"/>
      <c r="D43" s="510">
        <v>2</v>
      </c>
      <c r="E43" s="707" t="str">
        <f>IF(D43&gt;$R$44,,UPPER(VLOOKUP(D43,'1MD ELO (5)'!$A$7:$Q$134,2)))</f>
        <v/>
      </c>
      <c r="F43" s="707"/>
      <c r="G43" s="511" t="s">
        <v>149</v>
      </c>
      <c r="H43" s="185"/>
      <c r="I43" s="449"/>
      <c r="J43" s="339"/>
      <c r="K43" s="512"/>
      <c r="L43" s="495"/>
      <c r="M43" s="513"/>
      <c r="P43" s="144"/>
      <c r="Q43" s="137"/>
      <c r="R43" s="144"/>
    </row>
    <row r="44" spans="1:18">
      <c r="A44" s="154"/>
      <c r="B44" s="155"/>
      <c r="C44" s="156"/>
      <c r="D44" s="510"/>
      <c r="E44" s="140"/>
      <c r="F44" s="394"/>
      <c r="G44" s="511" t="s">
        <v>150</v>
      </c>
      <c r="H44" s="185"/>
      <c r="I44" s="449"/>
      <c r="J44" s="339"/>
      <c r="K44" s="451" t="s">
        <v>151</v>
      </c>
      <c r="L44" s="508"/>
      <c r="M44" s="509"/>
      <c r="P44" s="503"/>
      <c r="Q44" s="503"/>
      <c r="R44" s="514">
        <f>MIN(4,'1MD ELO (5)'!Q2)</f>
        <v>4</v>
      </c>
    </row>
    <row r="45" spans="1:18">
      <c r="A45" s="157"/>
      <c r="B45" s="158"/>
      <c r="C45" s="159"/>
      <c r="D45" s="510"/>
      <c r="E45" s="140"/>
      <c r="F45" s="394"/>
      <c r="G45" s="511" t="s">
        <v>152</v>
      </c>
      <c r="H45" s="185"/>
      <c r="I45" s="449"/>
      <c r="J45" s="339"/>
      <c r="K45" s="515"/>
      <c r="L45" s="394"/>
      <c r="M45" s="516"/>
      <c r="P45" s="144"/>
      <c r="Q45" s="137"/>
      <c r="R45" s="144"/>
    </row>
    <row r="46" spans="1:18">
      <c r="A46" s="160"/>
      <c r="B46" s="161"/>
      <c r="C46" s="344"/>
      <c r="D46" s="510"/>
      <c r="E46" s="140"/>
      <c r="F46" s="394"/>
      <c r="G46" s="511" t="s">
        <v>153</v>
      </c>
      <c r="H46" s="185"/>
      <c r="I46" s="449"/>
      <c r="J46" s="339"/>
      <c r="K46" s="453"/>
      <c r="L46" s="495"/>
      <c r="M46" s="513"/>
      <c r="P46" s="144"/>
      <c r="Q46" s="137"/>
      <c r="R46" s="144"/>
    </row>
    <row r="47" spans="1:18">
      <c r="A47" s="163"/>
      <c r="B47" s="164"/>
      <c r="C47" s="159"/>
      <c r="D47" s="510"/>
      <c r="E47" s="140"/>
      <c r="F47" s="394"/>
      <c r="G47" s="511" t="s">
        <v>154</v>
      </c>
      <c r="H47" s="185"/>
      <c r="I47" s="449"/>
      <c r="J47" s="339"/>
      <c r="K47" s="451" t="s">
        <v>155</v>
      </c>
      <c r="L47" s="508"/>
      <c r="M47" s="509"/>
      <c r="P47" s="503"/>
      <c r="Q47" s="503"/>
      <c r="R47" s="144"/>
    </row>
    <row r="48" spans="1:18">
      <c r="A48" s="163"/>
      <c r="B48" s="164"/>
      <c r="C48" s="165"/>
      <c r="D48" s="510"/>
      <c r="E48" s="140"/>
      <c r="F48" s="394"/>
      <c r="G48" s="511" t="s">
        <v>156</v>
      </c>
      <c r="H48" s="185"/>
      <c r="I48" s="449"/>
      <c r="J48" s="339"/>
      <c r="K48" s="515"/>
      <c r="L48" s="394"/>
      <c r="M48" s="516"/>
      <c r="P48" s="144"/>
      <c r="Q48" s="137"/>
      <c r="R48" s="144"/>
    </row>
    <row r="49" spans="1:18">
      <c r="A49" s="166"/>
      <c r="B49" s="167"/>
      <c r="C49" s="168"/>
      <c r="D49" s="517"/>
      <c r="E49" s="171"/>
      <c r="F49" s="495"/>
      <c r="G49" s="518" t="s">
        <v>157</v>
      </c>
      <c r="H49" s="186"/>
      <c r="I49" s="456"/>
      <c r="J49" s="346"/>
      <c r="K49" s="453">
        <f>L4</f>
        <v>0</v>
      </c>
      <c r="L49" s="495"/>
      <c r="M49" s="513"/>
      <c r="P49" s="144"/>
      <c r="Q49" s="137"/>
      <c r="R49" s="514"/>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Munka60">
    <tabColor indexed="11"/>
  </sheetPr>
  <dimension ref="A1:AK53"/>
  <sheetViews>
    <sheetView workbookViewId="0">
      <selection activeCell="D27" sqref="D27:E27"/>
    </sheetView>
  </sheetViews>
  <sheetFormatPr defaultColWidth="9" defaultRowHeight="13.2"/>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c r="A1" s="700" t="str">
        <f>Altalanos!$A$6</f>
        <v>Bács-Kiskun megyei Tenisz Diákolimpia</v>
      </c>
      <c r="B1" s="700"/>
      <c r="C1" s="700"/>
      <c r="D1" s="700"/>
      <c r="E1" s="700"/>
      <c r="F1" s="700"/>
      <c r="G1" s="383"/>
      <c r="H1" s="386" t="s">
        <v>97</v>
      </c>
      <c r="I1" s="384"/>
      <c r="J1" s="385"/>
      <c r="L1" s="387"/>
      <c r="M1" s="388"/>
      <c r="N1" s="267"/>
      <c r="O1" s="267" t="s">
        <v>98</v>
      </c>
      <c r="P1" s="267"/>
      <c r="Q1" s="265"/>
      <c r="R1" s="267"/>
      <c r="AB1" s="271" t="e">
        <f>IF(Y5=1,CONCATENATE(VLOOKUP(Y3,AA16:AH30,2)),CONCATENATE(VLOOKUP(Y3,AA2:AK13,2)))</f>
        <v>#N/A</v>
      </c>
      <c r="AC1" s="271" t="e">
        <f>IF(Y5=1,CONCATENATE(VLOOKUP(Y3,AA16:AK30,3)),CONCATENATE(VLOOKUP(Y3,AA2:AK13,3)))</f>
        <v>#N/A</v>
      </c>
      <c r="AD1" s="271" t="e">
        <f>IF(Y5=1,CONCATENATE(VLOOKUP(Y3,AA16:AK30,4)),CONCATENATE(VLOOKUP(Y3,AA2:AK13,4)))</f>
        <v>#N/A</v>
      </c>
      <c r="AE1" s="271" t="e">
        <f>IF(Y5=1,CONCATENATE(VLOOKUP(Y3,AA16:AK30,5)),CONCATENATE(VLOOKUP(Y3,AA2:AK13,5)))</f>
        <v>#N/A</v>
      </c>
      <c r="AF1" s="271" t="e">
        <f>IF(Y5=1,CONCATENATE(VLOOKUP(Y3,AA16:AK30,6)),CONCATENATE(VLOOKUP(Y3,AA2:AK13,6)))</f>
        <v>#N/A</v>
      </c>
      <c r="AG1" s="271" t="e">
        <f>IF(Y5=1,CONCATENATE(VLOOKUP(Y3,AA16:AK30,7)),CONCATENATE(VLOOKUP(Y3,AA2:AK13,7)))</f>
        <v>#N/A</v>
      </c>
      <c r="AH1" s="271" t="e">
        <f>IF(Y5=1,CONCATENATE(VLOOKUP(Y3,AA16:AK30,8)),CONCATENATE(VLOOKUP(Y3,AA2:AK13,8)))</f>
        <v>#N/A</v>
      </c>
      <c r="AI1" s="271" t="e">
        <f>IF(Y5=1,CONCATENATE(VLOOKUP(Y3,AA16:AK30,9)),CONCATENATE(VLOOKUP(Y3,AA2:AK13,9)))</f>
        <v>#N/A</v>
      </c>
      <c r="AJ1" s="271" t="e">
        <f>IF(Y5=1,CONCATENATE(VLOOKUP(Y3,AA16:AK30,10)),CONCATENATE(VLOOKUP(Y3,AA2:AK13,10)))</f>
        <v>#N/A</v>
      </c>
      <c r="AK1" s="271" t="e">
        <f>IF(Y5=1,CONCATENATE(VLOOKUP(Y3,AA16:AK30,11)),CONCATENATE(VLOOKUP(Y3,AA2:AK13,11)))</f>
        <v>#N/A</v>
      </c>
    </row>
    <row r="2" spans="1:37">
      <c r="A2" s="389" t="s">
        <v>99</v>
      </c>
      <c r="B2" s="390"/>
      <c r="C2" s="390"/>
      <c r="D2" s="390"/>
      <c r="E2" s="187">
        <f>Altalanos!$E$8</f>
        <v>0</v>
      </c>
      <c r="F2" s="390"/>
      <c r="G2" s="391"/>
      <c r="H2" s="392"/>
      <c r="I2" s="392"/>
      <c r="J2" s="393"/>
      <c r="K2" s="387"/>
      <c r="L2" s="387"/>
      <c r="M2" s="387"/>
      <c r="N2" s="273"/>
      <c r="O2" s="272"/>
      <c r="P2" s="273"/>
      <c r="Q2" s="272"/>
      <c r="R2" s="273"/>
      <c r="Y2" s="274"/>
      <c r="Z2" s="275"/>
      <c r="AA2" s="275" t="s">
        <v>100</v>
      </c>
      <c r="AB2" s="276">
        <v>150</v>
      </c>
      <c r="AC2" s="276">
        <v>120</v>
      </c>
      <c r="AD2" s="276">
        <v>100</v>
      </c>
      <c r="AE2" s="276">
        <v>80</v>
      </c>
      <c r="AF2" s="276">
        <v>70</v>
      </c>
      <c r="AG2" s="276">
        <v>60</v>
      </c>
      <c r="AH2" s="276">
        <v>55</v>
      </c>
      <c r="AI2" s="276">
        <v>50</v>
      </c>
      <c r="AJ2" s="276">
        <v>45</v>
      </c>
      <c r="AK2" s="276">
        <v>40</v>
      </c>
    </row>
    <row r="3" spans="1:37">
      <c r="A3" s="23" t="s">
        <v>101</v>
      </c>
      <c r="B3" s="23"/>
      <c r="C3" s="23"/>
      <c r="D3" s="23"/>
      <c r="E3" s="23" t="s">
        <v>11</v>
      </c>
      <c r="F3" s="23"/>
      <c r="G3" s="23"/>
      <c r="H3" s="23" t="s">
        <v>102</v>
      </c>
      <c r="I3" s="23"/>
      <c r="J3" s="24"/>
      <c r="K3" s="23"/>
      <c r="L3" s="229" t="s">
        <v>103</v>
      </c>
      <c r="M3" s="23"/>
      <c r="N3" s="459"/>
      <c r="O3" s="460"/>
      <c r="P3" s="459"/>
      <c r="Q3" s="274" t="s">
        <v>104</v>
      </c>
      <c r="R3" s="276" t="s">
        <v>105</v>
      </c>
      <c r="S3" s="276" t="s">
        <v>188</v>
      </c>
      <c r="Y3" s="275">
        <f>IF(H4="OB","A",IF(H4="IX","W",H4))</f>
        <v>0</v>
      </c>
      <c r="Z3" s="275"/>
      <c r="AA3" s="275" t="s">
        <v>106</v>
      </c>
      <c r="AB3" s="276">
        <v>120</v>
      </c>
      <c r="AC3" s="276">
        <v>90</v>
      </c>
      <c r="AD3" s="276">
        <v>65</v>
      </c>
      <c r="AE3" s="276">
        <v>55</v>
      </c>
      <c r="AF3" s="276">
        <v>50</v>
      </c>
      <c r="AG3" s="276">
        <v>45</v>
      </c>
      <c r="AH3" s="276">
        <v>40</v>
      </c>
      <c r="AI3" s="276">
        <v>35</v>
      </c>
      <c r="AJ3" s="276">
        <v>25</v>
      </c>
      <c r="AK3" s="276">
        <v>20</v>
      </c>
    </row>
    <row r="4" spans="1:37">
      <c r="A4" s="701" t="str">
        <f>Altalanos!$A$10</f>
        <v>2026.05.12</v>
      </c>
      <c r="B4" s="701"/>
      <c r="C4" s="701"/>
      <c r="D4" s="396"/>
      <c r="E4" s="397" t="str">
        <f>Altalanos!$C$10</f>
        <v>Baja</v>
      </c>
      <c r="F4" s="397"/>
      <c r="G4" s="397"/>
      <c r="H4" s="400"/>
      <c r="I4" s="397"/>
      <c r="J4" s="399"/>
      <c r="K4" s="400"/>
      <c r="L4" s="402">
        <f>Altalanos!$E$10</f>
        <v>0</v>
      </c>
      <c r="M4" s="400"/>
      <c r="N4" s="461"/>
      <c r="O4" s="462"/>
      <c r="P4" s="461"/>
      <c r="Q4" s="463" t="s">
        <v>107</v>
      </c>
      <c r="R4" s="464" t="s">
        <v>108</v>
      </c>
      <c r="S4" s="464" t="s">
        <v>189</v>
      </c>
      <c r="Y4" s="275"/>
      <c r="Z4" s="275"/>
      <c r="AA4" s="275" t="s">
        <v>109</v>
      </c>
      <c r="AB4" s="276">
        <v>90</v>
      </c>
      <c r="AC4" s="276">
        <v>60</v>
      </c>
      <c r="AD4" s="276">
        <v>45</v>
      </c>
      <c r="AE4" s="276">
        <v>34</v>
      </c>
      <c r="AF4" s="276">
        <v>27</v>
      </c>
      <c r="AG4" s="276">
        <v>22</v>
      </c>
      <c r="AH4" s="276">
        <v>18</v>
      </c>
      <c r="AI4" s="276">
        <v>15</v>
      </c>
      <c r="AJ4" s="276">
        <v>12</v>
      </c>
      <c r="AK4" s="276">
        <v>9</v>
      </c>
    </row>
    <row r="5" spans="1:37">
      <c r="A5" s="465"/>
      <c r="B5" s="465" t="s">
        <v>110</v>
      </c>
      <c r="C5" s="465" t="s">
        <v>111</v>
      </c>
      <c r="D5" s="465" t="s">
        <v>112</v>
      </c>
      <c r="E5" s="465" t="s">
        <v>113</v>
      </c>
      <c r="F5" s="465"/>
      <c r="G5" s="465" t="s">
        <v>114</v>
      </c>
      <c r="H5" s="465"/>
      <c r="I5" s="465" t="s">
        <v>115</v>
      </c>
      <c r="J5" s="465"/>
      <c r="K5" s="466" t="s">
        <v>116</v>
      </c>
      <c r="L5" s="466" t="s">
        <v>117</v>
      </c>
      <c r="M5" s="466" t="s">
        <v>118</v>
      </c>
      <c r="Q5" s="467" t="s">
        <v>119</v>
      </c>
      <c r="R5" s="468" t="s">
        <v>120</v>
      </c>
      <c r="S5" s="468" t="s">
        <v>190</v>
      </c>
      <c r="Y5" s="275">
        <f>IF(OR(Altalanos!$A$8="F1",Altalanos!$A$8="F2",Altalanos!$A$8="N1",Altalanos!$A$8="N2"),1,2)</f>
        <v>2</v>
      </c>
      <c r="Z5" s="275"/>
      <c r="AA5" s="275" t="s">
        <v>121</v>
      </c>
      <c r="AB5" s="276">
        <v>60</v>
      </c>
      <c r="AC5" s="276">
        <v>40</v>
      </c>
      <c r="AD5" s="276">
        <v>30</v>
      </c>
      <c r="AE5" s="276">
        <v>20</v>
      </c>
      <c r="AF5" s="276">
        <v>18</v>
      </c>
      <c r="AG5" s="276">
        <v>15</v>
      </c>
      <c r="AH5" s="276">
        <v>12</v>
      </c>
      <c r="AI5" s="276">
        <v>10</v>
      </c>
      <c r="AJ5" s="276">
        <v>8</v>
      </c>
      <c r="AK5" s="276">
        <v>6</v>
      </c>
    </row>
    <row r="6" spans="1:37">
      <c r="A6" s="394"/>
      <c r="B6" s="394"/>
      <c r="C6" s="394"/>
      <c r="D6" s="394"/>
      <c r="E6" s="394"/>
      <c r="F6" s="394"/>
      <c r="G6" s="394"/>
      <c r="H6" s="394"/>
      <c r="I6" s="394"/>
      <c r="J6" s="394"/>
      <c r="K6" s="394"/>
      <c r="L6" s="394"/>
      <c r="M6" s="394"/>
      <c r="Y6" s="275"/>
      <c r="Z6" s="275"/>
      <c r="AA6" s="275" t="s">
        <v>122</v>
      </c>
      <c r="AB6" s="276">
        <v>40</v>
      </c>
      <c r="AC6" s="276">
        <v>25</v>
      </c>
      <c r="AD6" s="276">
        <v>18</v>
      </c>
      <c r="AE6" s="276">
        <v>13</v>
      </c>
      <c r="AF6" s="276">
        <v>10</v>
      </c>
      <c r="AG6" s="276">
        <v>8</v>
      </c>
      <c r="AH6" s="276">
        <v>6</v>
      </c>
      <c r="AI6" s="276">
        <v>5</v>
      </c>
      <c r="AJ6" s="276">
        <v>4</v>
      </c>
      <c r="AK6" s="276">
        <v>3</v>
      </c>
    </row>
    <row r="7" spans="1:37">
      <c r="A7" s="469" t="s">
        <v>100</v>
      </c>
      <c r="B7" s="470"/>
      <c r="C7" s="407" t="str">
        <f>IF($B7="","",VLOOKUP($B7,'1MD ELO (5)'!$A$7:$O$22,5))</f>
        <v/>
      </c>
      <c r="D7" s="407" t="str">
        <f>IF($B7="","",VLOOKUP($B7,'1MD ELO (5)'!$A$7:$O$22,15))</f>
        <v/>
      </c>
      <c r="E7" s="435" t="str">
        <f>UPPER(IF($B7="","",VLOOKUP($B7,'1MD ELO (5)'!$A$7:$O$22,2)))</f>
        <v/>
      </c>
      <c r="F7" s="471"/>
      <c r="G7" s="435" t="str">
        <f>IF($B7="","",VLOOKUP($B7,'1MD ELO (5)'!$A$7:$O$22,3))</f>
        <v/>
      </c>
      <c r="H7" s="471"/>
      <c r="I7" s="435" t="str">
        <f>IF($B7="","",VLOOKUP($B7,'1MD ELO (5)'!$A$7:$O$22,4))</f>
        <v/>
      </c>
      <c r="J7" s="394"/>
      <c r="K7" s="472"/>
      <c r="L7" s="473" t="str">
        <f>IF(K7="","",CONCATENATE(VLOOKUP($Y$3,$AB$1:$AK$1,K7)," pont"))</f>
        <v/>
      </c>
      <c r="M7" s="474"/>
      <c r="Q7" s="274" t="s">
        <v>104</v>
      </c>
      <c r="R7" s="475" t="s">
        <v>265</v>
      </c>
      <c r="S7" s="475" t="s">
        <v>266</v>
      </c>
      <c r="Y7" s="275"/>
      <c r="Z7" s="275"/>
      <c r="AA7" s="275" t="s">
        <v>126</v>
      </c>
      <c r="AB7" s="276">
        <v>25</v>
      </c>
      <c r="AC7" s="276">
        <v>15</v>
      </c>
      <c r="AD7" s="276">
        <v>13</v>
      </c>
      <c r="AE7" s="276">
        <v>8</v>
      </c>
      <c r="AF7" s="276">
        <v>6</v>
      </c>
      <c r="AG7" s="276">
        <v>4</v>
      </c>
      <c r="AH7" s="276">
        <v>3</v>
      </c>
      <c r="AI7" s="276">
        <v>2</v>
      </c>
      <c r="AJ7" s="276">
        <v>1</v>
      </c>
      <c r="AK7" s="276">
        <v>0</v>
      </c>
    </row>
    <row r="8" spans="1:37">
      <c r="A8" s="476"/>
      <c r="B8" s="477"/>
      <c r="C8" s="381"/>
      <c r="D8" s="381"/>
      <c r="E8" s="381"/>
      <c r="F8" s="381"/>
      <c r="G8" s="381"/>
      <c r="H8" s="381"/>
      <c r="I8" s="381"/>
      <c r="J8" s="394"/>
      <c r="K8" s="476"/>
      <c r="L8" s="476"/>
      <c r="M8" s="478"/>
      <c r="Q8" s="463" t="s">
        <v>107</v>
      </c>
      <c r="R8" s="479" t="s">
        <v>262</v>
      </c>
      <c r="S8" s="479" t="s">
        <v>267</v>
      </c>
      <c r="Y8" s="275"/>
      <c r="Z8" s="275"/>
      <c r="AA8" s="275" t="s">
        <v>127</v>
      </c>
      <c r="AB8" s="276">
        <v>15</v>
      </c>
      <c r="AC8" s="276">
        <v>10</v>
      </c>
      <c r="AD8" s="276">
        <v>7</v>
      </c>
      <c r="AE8" s="276">
        <v>5</v>
      </c>
      <c r="AF8" s="276">
        <v>4</v>
      </c>
      <c r="AG8" s="276">
        <v>3</v>
      </c>
      <c r="AH8" s="276">
        <v>2</v>
      </c>
      <c r="AI8" s="276">
        <v>1</v>
      </c>
      <c r="AJ8" s="276">
        <v>0</v>
      </c>
      <c r="AK8" s="276">
        <v>0</v>
      </c>
    </row>
    <row r="9" spans="1:37">
      <c r="A9" s="476" t="s">
        <v>128</v>
      </c>
      <c r="B9" s="480"/>
      <c r="C9" s="407" t="str">
        <f>IF($B9="","",VLOOKUP($B9,'1MD ELO (5)'!$A$7:$O$22,5))</f>
        <v/>
      </c>
      <c r="D9" s="407" t="str">
        <f>IF($B9="","",VLOOKUP($B9,'1MD ELO (5)'!$A$7:$O$22,15))</f>
        <v/>
      </c>
      <c r="E9" s="421" t="str">
        <f>UPPER(IF($B9="","",VLOOKUP($B9,'1MD ELO (5)'!$A$7:$O$22,2)))</f>
        <v/>
      </c>
      <c r="F9" s="481"/>
      <c r="G9" s="421" t="str">
        <f>IF($B9="","",VLOOKUP($B9,'1MD ELO (5)'!$A$7:$O$22,3))</f>
        <v/>
      </c>
      <c r="H9" s="481"/>
      <c r="I9" s="421" t="str">
        <f>IF($B9="","",VLOOKUP($B9,'1MD ELO (5)'!$A$7:$O$22,4))</f>
        <v/>
      </c>
      <c r="J9" s="394"/>
      <c r="K9" s="472"/>
      <c r="L9" s="473" t="str">
        <f>IF(K9="","",CONCATENATE(VLOOKUP($Y$3,$AB$1:$AK$1,K9)," pont"))</f>
        <v/>
      </c>
      <c r="M9" s="474"/>
      <c r="Q9" s="467" t="s">
        <v>119</v>
      </c>
      <c r="R9" s="482" t="s">
        <v>255</v>
      </c>
      <c r="S9" s="482" t="s">
        <v>268</v>
      </c>
      <c r="Y9" s="275"/>
      <c r="Z9" s="275"/>
      <c r="AA9" s="275" t="s">
        <v>131</v>
      </c>
      <c r="AB9" s="276">
        <v>10</v>
      </c>
      <c r="AC9" s="276">
        <v>6</v>
      </c>
      <c r="AD9" s="276">
        <v>4</v>
      </c>
      <c r="AE9" s="276">
        <v>2</v>
      </c>
      <c r="AF9" s="276">
        <v>1</v>
      </c>
      <c r="AG9" s="276">
        <v>0</v>
      </c>
      <c r="AH9" s="276">
        <v>0</v>
      </c>
      <c r="AI9" s="276">
        <v>0</v>
      </c>
      <c r="AJ9" s="276">
        <v>0</v>
      </c>
      <c r="AK9" s="276">
        <v>0</v>
      </c>
    </row>
    <row r="10" spans="1:37">
      <c r="A10" s="476"/>
      <c r="B10" s="477"/>
      <c r="C10" s="381"/>
      <c r="D10" s="381"/>
      <c r="E10" s="381"/>
      <c r="F10" s="381"/>
      <c r="G10" s="381"/>
      <c r="H10" s="381"/>
      <c r="I10" s="381"/>
      <c r="J10" s="394"/>
      <c r="K10" s="476"/>
      <c r="L10" s="476"/>
      <c r="M10" s="478"/>
      <c r="Y10" s="275"/>
      <c r="Z10" s="275"/>
      <c r="AA10" s="275" t="s">
        <v>132</v>
      </c>
      <c r="AB10" s="276">
        <v>6</v>
      </c>
      <c r="AC10" s="276">
        <v>3</v>
      </c>
      <c r="AD10" s="276">
        <v>2</v>
      </c>
      <c r="AE10" s="276">
        <v>1</v>
      </c>
      <c r="AF10" s="276">
        <v>0</v>
      </c>
      <c r="AG10" s="276">
        <v>0</v>
      </c>
      <c r="AH10" s="276">
        <v>0</v>
      </c>
      <c r="AI10" s="276">
        <v>0</v>
      </c>
      <c r="AJ10" s="276">
        <v>0</v>
      </c>
      <c r="AK10" s="276">
        <v>0</v>
      </c>
    </row>
    <row r="11" spans="1:37">
      <c r="A11" s="476" t="s">
        <v>133</v>
      </c>
      <c r="B11" s="480"/>
      <c r="C11" s="407" t="str">
        <f>IF($B11="","",VLOOKUP($B11,'1MD ELO (5)'!$A$7:$O$22,5))</f>
        <v/>
      </c>
      <c r="D11" s="407" t="str">
        <f>IF($B11="","",VLOOKUP($B11,'1MD ELO (5)'!$A$7:$O$22,15))</f>
        <v/>
      </c>
      <c r="E11" s="421" t="str">
        <f>UPPER(IF($B11="","",VLOOKUP($B11,'1MD ELO (5)'!$A$7:$O$22,2)))</f>
        <v/>
      </c>
      <c r="F11" s="481"/>
      <c r="G11" s="421" t="str">
        <f>IF($B11="","",VLOOKUP($B11,'1MD ELO (5)'!$A$7:$O$22,3))</f>
        <v/>
      </c>
      <c r="H11" s="481"/>
      <c r="I11" s="421" t="str">
        <f>IF($B11="","",VLOOKUP($B11,'1MD ELO (5)'!$A$7:$O$22,4))</f>
        <v/>
      </c>
      <c r="J11" s="394"/>
      <c r="K11" s="472"/>
      <c r="L11" s="473" t="str">
        <f>IF(K11="","",CONCATENATE(VLOOKUP($Y$3,$AB$1:$AK$1,K11)," pont"))</f>
        <v/>
      </c>
      <c r="M11" s="474"/>
      <c r="Y11" s="275"/>
      <c r="Z11" s="275"/>
      <c r="AA11" s="275" t="s">
        <v>137</v>
      </c>
      <c r="AB11" s="276">
        <v>3</v>
      </c>
      <c r="AC11" s="276">
        <v>2</v>
      </c>
      <c r="AD11" s="276">
        <v>1</v>
      </c>
      <c r="AE11" s="276">
        <v>0</v>
      </c>
      <c r="AF11" s="276">
        <v>0</v>
      </c>
      <c r="AG11" s="276">
        <v>0</v>
      </c>
      <c r="AH11" s="276">
        <v>0</v>
      </c>
      <c r="AI11" s="276">
        <v>0</v>
      </c>
      <c r="AJ11" s="276">
        <v>0</v>
      </c>
      <c r="AK11" s="276">
        <v>0</v>
      </c>
    </row>
    <row r="12" spans="1:37">
      <c r="A12" s="394"/>
      <c r="B12" s="469"/>
      <c r="C12" s="394"/>
      <c r="D12" s="394"/>
      <c r="E12" s="394"/>
      <c r="F12" s="394"/>
      <c r="G12" s="394"/>
      <c r="H12" s="394"/>
      <c r="I12" s="394"/>
      <c r="J12" s="394"/>
      <c r="K12" s="394"/>
      <c r="L12" s="394"/>
      <c r="M12" s="478"/>
      <c r="Y12" s="275"/>
      <c r="Z12" s="275"/>
      <c r="AA12" s="275" t="s">
        <v>138</v>
      </c>
      <c r="AB12" s="483">
        <v>0</v>
      </c>
      <c r="AC12" s="483">
        <v>0</v>
      </c>
      <c r="AD12" s="483">
        <v>0</v>
      </c>
      <c r="AE12" s="483">
        <v>0</v>
      </c>
      <c r="AF12" s="483">
        <v>0</v>
      </c>
      <c r="AG12" s="483">
        <v>0</v>
      </c>
      <c r="AH12" s="483">
        <v>0</v>
      </c>
      <c r="AI12" s="483">
        <v>0</v>
      </c>
      <c r="AJ12" s="483">
        <v>0</v>
      </c>
      <c r="AK12" s="483">
        <v>0</v>
      </c>
    </row>
    <row r="13" spans="1:37">
      <c r="A13" s="484" t="s">
        <v>196</v>
      </c>
      <c r="B13" s="485"/>
      <c r="C13" s="407" t="str">
        <f>IF($B13="","",VLOOKUP($B13,'1MD ELO (5)'!$A$7:$O$22,5))</f>
        <v/>
      </c>
      <c r="D13" s="407" t="str">
        <f>IF($B13="","",VLOOKUP($B13,'1MD ELO (5)'!$A$7:$O$22,15))</f>
        <v/>
      </c>
      <c r="E13" s="421" t="str">
        <f>UPPER(IF($B13="","",VLOOKUP($B13,'1MD ELO (5)'!$A$7:$O$22,2)))</f>
        <v/>
      </c>
      <c r="F13" s="481"/>
      <c r="G13" s="421" t="str">
        <f>IF($B13="","",VLOOKUP($B13,'1MD ELO (5)'!$A$7:$O$22,3))</f>
        <v/>
      </c>
      <c r="H13" s="481"/>
      <c r="I13" s="421" t="str">
        <f>IF($B13="","",VLOOKUP($B13,'1MD ELO (5)'!$A$7:$O$22,4))</f>
        <v/>
      </c>
      <c r="J13" s="394"/>
      <c r="K13" s="472"/>
      <c r="L13" s="473" t="str">
        <f>IF(K13="","",CONCATENATE(VLOOKUP($Y$3,$AB$1:$AK$1,K13)," pont"))</f>
        <v/>
      </c>
      <c r="M13" s="474"/>
      <c r="Y13" s="275"/>
      <c r="Z13" s="275"/>
      <c r="AA13" s="275" t="s">
        <v>139</v>
      </c>
      <c r="AB13" s="483">
        <v>0</v>
      </c>
      <c r="AC13" s="483">
        <v>0</v>
      </c>
      <c r="AD13" s="483">
        <v>0</v>
      </c>
      <c r="AE13" s="483">
        <v>0</v>
      </c>
      <c r="AF13" s="483">
        <v>0</v>
      </c>
      <c r="AG13" s="483">
        <v>0</v>
      </c>
      <c r="AH13" s="483">
        <v>0</v>
      </c>
      <c r="AI13" s="483">
        <v>0</v>
      </c>
      <c r="AJ13" s="483">
        <v>0</v>
      </c>
      <c r="AK13" s="483">
        <v>0</v>
      </c>
    </row>
    <row r="14" spans="1:37">
      <c r="A14" s="476"/>
      <c r="B14" s="477"/>
      <c r="C14" s="381"/>
      <c r="D14" s="381"/>
      <c r="E14" s="381"/>
      <c r="F14" s="381"/>
      <c r="G14" s="381"/>
      <c r="H14" s="381"/>
      <c r="I14" s="381"/>
      <c r="J14" s="394"/>
      <c r="K14" s="476"/>
      <c r="L14" s="476"/>
      <c r="M14" s="478"/>
      <c r="Y14" s="275"/>
      <c r="Z14" s="275"/>
      <c r="AA14" s="275"/>
      <c r="AB14" s="275"/>
      <c r="AC14" s="275"/>
      <c r="AD14" s="275"/>
      <c r="AE14" s="275"/>
      <c r="AF14" s="275"/>
      <c r="AG14" s="275"/>
      <c r="AH14" s="275"/>
      <c r="AI14" s="275"/>
      <c r="AJ14" s="275"/>
      <c r="AK14" s="275"/>
    </row>
    <row r="15" spans="1:37">
      <c r="A15" s="469" t="s">
        <v>231</v>
      </c>
      <c r="B15" s="486"/>
      <c r="C15" s="407" t="str">
        <f>IF($B15="","",VLOOKUP($B15,'1MD ELO (5)'!$A$7:$O$22,5))</f>
        <v/>
      </c>
      <c r="D15" s="487" t="str">
        <f>IF($B15="","",VLOOKUP($B15,'1MD ELO (5)'!$A$7:$O$22,15))</f>
        <v/>
      </c>
      <c r="E15" s="435" t="str">
        <f>UPPER(IF($B15="","",VLOOKUP($B15,'1MD ELO (5)'!$A$7:$O$22,2)))</f>
        <v/>
      </c>
      <c r="F15" s="471"/>
      <c r="G15" s="435" t="str">
        <f>IF($B15="","",VLOOKUP($B15,'1MD ELO (5)'!$A$7:$O$22,3))</f>
        <v/>
      </c>
      <c r="H15" s="471"/>
      <c r="I15" s="435" t="str">
        <f>IF($B15="","",VLOOKUP($B15,'1MD ELO (5)'!$A$7:$O$22,4))</f>
        <v/>
      </c>
      <c r="J15" s="394"/>
      <c r="K15" s="472"/>
      <c r="L15" s="473" t="str">
        <f>IF(K15="","",CONCATENATE(VLOOKUP($Y$3,$AB$1:$AK$1,K15)," pont"))</f>
        <v/>
      </c>
      <c r="M15" s="474"/>
      <c r="Y15" s="275"/>
      <c r="Z15" s="275"/>
      <c r="AA15" s="275"/>
      <c r="AB15" s="275"/>
      <c r="AC15" s="275"/>
      <c r="AD15" s="275"/>
      <c r="AE15" s="275"/>
      <c r="AF15" s="275"/>
      <c r="AG15" s="275"/>
      <c r="AH15" s="275"/>
      <c r="AI15" s="275"/>
      <c r="AJ15" s="275"/>
      <c r="AK15" s="275"/>
    </row>
    <row r="16" spans="1:37">
      <c r="A16" s="476"/>
      <c r="B16" s="477"/>
      <c r="C16" s="381"/>
      <c r="D16" s="381"/>
      <c r="E16" s="381"/>
      <c r="F16" s="381"/>
      <c r="G16" s="381"/>
      <c r="H16" s="381"/>
      <c r="I16" s="381"/>
      <c r="J16" s="394"/>
      <c r="K16" s="476"/>
      <c r="L16" s="476"/>
      <c r="M16" s="478"/>
      <c r="Y16" s="275"/>
      <c r="Z16" s="275"/>
      <c r="AA16" s="275" t="s">
        <v>100</v>
      </c>
      <c r="AB16" s="275">
        <v>300</v>
      </c>
      <c r="AC16" s="275">
        <v>250</v>
      </c>
      <c r="AD16" s="275">
        <v>220</v>
      </c>
      <c r="AE16" s="275">
        <v>180</v>
      </c>
      <c r="AF16" s="275">
        <v>160</v>
      </c>
      <c r="AG16" s="275">
        <v>150</v>
      </c>
      <c r="AH16" s="275">
        <v>140</v>
      </c>
      <c r="AI16" s="275">
        <v>130</v>
      </c>
      <c r="AJ16" s="275">
        <v>120</v>
      </c>
      <c r="AK16" s="275">
        <v>110</v>
      </c>
    </row>
    <row r="17" spans="1:37">
      <c r="A17" s="476" t="s">
        <v>257</v>
      </c>
      <c r="B17" s="480"/>
      <c r="C17" s="407" t="str">
        <f>IF($B17="","",VLOOKUP($B17,'1MD ELO (5)'!$A$7:$O$22,5))</f>
        <v/>
      </c>
      <c r="D17" s="407" t="str">
        <f>IF($B17="","",VLOOKUP($B17,'1MD ELO (5)'!$A$7:$O$22,15))</f>
        <v/>
      </c>
      <c r="E17" s="421" t="str">
        <f>UPPER(IF($B17="","",VLOOKUP($B17,'1MD ELO (5)'!$A$7:$O$22,2)))</f>
        <v/>
      </c>
      <c r="F17" s="481"/>
      <c r="G17" s="421" t="str">
        <f>IF($B17="","",VLOOKUP($B17,'1MD ELO (5)'!$A$7:$O$22,3))</f>
        <v/>
      </c>
      <c r="H17" s="481"/>
      <c r="I17" s="421" t="str">
        <f>IF($B17="","",VLOOKUP($B17,'1MD ELO (5)'!$A$7:$O$22,4))</f>
        <v/>
      </c>
      <c r="J17" s="394"/>
      <c r="K17" s="472"/>
      <c r="L17" s="473" t="str">
        <f>IF(K17="","",CONCATENATE(VLOOKUP($Y$3,$AB$1:$AK$1,K17)," pont"))</f>
        <v/>
      </c>
      <c r="M17" s="474"/>
      <c r="Y17" s="275"/>
      <c r="Z17" s="275"/>
      <c r="AA17" s="275" t="s">
        <v>106</v>
      </c>
      <c r="AB17" s="275">
        <v>250</v>
      </c>
      <c r="AC17" s="275">
        <v>200</v>
      </c>
      <c r="AD17" s="275">
        <v>160</v>
      </c>
      <c r="AE17" s="275">
        <v>140</v>
      </c>
      <c r="AF17" s="275">
        <v>120</v>
      </c>
      <c r="AG17" s="275">
        <v>110</v>
      </c>
      <c r="AH17" s="275">
        <v>100</v>
      </c>
      <c r="AI17" s="275">
        <v>90</v>
      </c>
      <c r="AJ17" s="275">
        <v>80</v>
      </c>
      <c r="AK17" s="275">
        <v>70</v>
      </c>
    </row>
    <row r="18" spans="1:37">
      <c r="A18" s="476"/>
      <c r="B18" s="477"/>
      <c r="C18" s="381"/>
      <c r="D18" s="381"/>
      <c r="E18" s="381"/>
      <c r="F18" s="381"/>
      <c r="G18" s="381"/>
      <c r="H18" s="381"/>
      <c r="I18" s="381"/>
      <c r="J18" s="394"/>
      <c r="K18" s="476"/>
      <c r="L18" s="476"/>
      <c r="M18" s="478"/>
      <c r="Y18" s="275"/>
      <c r="Z18" s="275"/>
      <c r="AA18" s="275" t="s">
        <v>109</v>
      </c>
      <c r="AB18" s="275">
        <v>200</v>
      </c>
      <c r="AC18" s="275">
        <v>150</v>
      </c>
      <c r="AD18" s="275">
        <v>130</v>
      </c>
      <c r="AE18" s="275">
        <v>110</v>
      </c>
      <c r="AF18" s="275">
        <v>95</v>
      </c>
      <c r="AG18" s="275">
        <v>80</v>
      </c>
      <c r="AH18" s="275">
        <v>70</v>
      </c>
      <c r="AI18" s="275">
        <v>60</v>
      </c>
      <c r="AJ18" s="275">
        <v>55</v>
      </c>
      <c r="AK18" s="275">
        <v>50</v>
      </c>
    </row>
    <row r="19" spans="1:37">
      <c r="A19" s="484" t="s">
        <v>264</v>
      </c>
      <c r="B19" s="480"/>
      <c r="C19" s="407" t="str">
        <f>IF($B19="","",VLOOKUP($B19,'1MD ELO (5)'!$A$7:$O$22,5))</f>
        <v/>
      </c>
      <c r="D19" s="407" t="str">
        <f>IF($B19="","",VLOOKUP($B19,'1MD ELO (5)'!$A$7:$O$22,15))</f>
        <v/>
      </c>
      <c r="E19" s="421" t="str">
        <f>UPPER(IF($B19="","",VLOOKUP($B19,'1MD ELO (5)'!$A$7:$O$22,2)))</f>
        <v/>
      </c>
      <c r="F19" s="481"/>
      <c r="G19" s="421" t="str">
        <f>IF($B19="","",VLOOKUP($B19,'1MD ELO (5)'!$A$7:$O$22,3))</f>
        <v/>
      </c>
      <c r="H19" s="481"/>
      <c r="I19" s="421" t="str">
        <f>IF($B19="","",VLOOKUP($B19,'1MD ELO (5)'!$A$7:$O$22,4))</f>
        <v/>
      </c>
      <c r="J19" s="394"/>
      <c r="K19" s="472"/>
      <c r="L19" s="473" t="str">
        <f>IF(K19="","",CONCATENATE(VLOOKUP($Y$3,$AB$1:$AK$1,K19)," pont"))</f>
        <v/>
      </c>
      <c r="M19" s="474"/>
      <c r="Y19" s="275"/>
      <c r="Z19" s="275"/>
      <c r="AA19" s="275" t="s">
        <v>121</v>
      </c>
      <c r="AB19" s="275">
        <v>150</v>
      </c>
      <c r="AC19" s="275">
        <v>120</v>
      </c>
      <c r="AD19" s="275">
        <v>100</v>
      </c>
      <c r="AE19" s="275">
        <v>80</v>
      </c>
      <c r="AF19" s="275">
        <v>70</v>
      </c>
      <c r="AG19" s="275">
        <v>60</v>
      </c>
      <c r="AH19" s="275">
        <v>55</v>
      </c>
      <c r="AI19" s="275">
        <v>50</v>
      </c>
      <c r="AJ19" s="275">
        <v>45</v>
      </c>
      <c r="AK19" s="275">
        <v>40</v>
      </c>
    </row>
    <row r="20" spans="1:37">
      <c r="A20" s="476"/>
      <c r="B20" s="477"/>
      <c r="C20" s="381"/>
      <c r="D20" s="381"/>
      <c r="E20" s="381"/>
      <c r="F20" s="381"/>
      <c r="G20" s="381"/>
      <c r="H20" s="381"/>
      <c r="I20" s="381"/>
      <c r="J20" s="394"/>
      <c r="K20" s="476"/>
      <c r="L20" s="476"/>
      <c r="M20" s="478"/>
      <c r="Y20" s="275"/>
      <c r="Z20" s="275"/>
      <c r="AA20" s="275" t="s">
        <v>109</v>
      </c>
      <c r="AB20" s="275">
        <v>200</v>
      </c>
      <c r="AC20" s="275">
        <v>150</v>
      </c>
      <c r="AD20" s="275">
        <v>130</v>
      </c>
      <c r="AE20" s="275">
        <v>110</v>
      </c>
      <c r="AF20" s="275">
        <v>95</v>
      </c>
      <c r="AG20" s="275">
        <v>80</v>
      </c>
      <c r="AH20" s="275">
        <v>70</v>
      </c>
      <c r="AI20" s="275">
        <v>60</v>
      </c>
      <c r="AJ20" s="275">
        <v>55</v>
      </c>
      <c r="AK20" s="275">
        <v>50</v>
      </c>
    </row>
    <row r="21" spans="1:37">
      <c r="A21" s="484" t="s">
        <v>269</v>
      </c>
      <c r="B21" s="480"/>
      <c r="C21" s="407" t="str">
        <f>IF($B21="","",VLOOKUP($B21,'1MD ELO (5)'!$A$7:$O$22,5))</f>
        <v/>
      </c>
      <c r="D21" s="407" t="str">
        <f>IF($B21="","",VLOOKUP($B21,'1MD ELO (5)'!$A$7:$O$22,15))</f>
        <v/>
      </c>
      <c r="E21" s="421" t="str">
        <f>UPPER(IF($B21="","",VLOOKUP($B21,'1MD ELO (5)'!$A$7:$O$22,2)))</f>
        <v/>
      </c>
      <c r="F21" s="481"/>
      <c r="G21" s="421" t="str">
        <f>IF($B21="","",VLOOKUP($B21,'1MD ELO (5)'!$A$7:$O$22,3))</f>
        <v/>
      </c>
      <c r="H21" s="481"/>
      <c r="I21" s="421" t="str">
        <f>IF($B21="","",VLOOKUP($B21,'1MD ELO (5)'!$A$7:$O$22,4))</f>
        <v/>
      </c>
      <c r="J21" s="394"/>
      <c r="K21" s="472"/>
      <c r="L21" s="473" t="str">
        <f>IF(K21="","",CONCATENATE(VLOOKUP($Y$3,$AB$1:$AK$1,K21)," pont"))</f>
        <v/>
      </c>
      <c r="M21" s="474"/>
      <c r="Y21" s="275"/>
      <c r="Z21" s="275"/>
      <c r="AA21" s="275" t="s">
        <v>121</v>
      </c>
      <c r="AB21" s="275">
        <v>150</v>
      </c>
      <c r="AC21" s="275">
        <v>120</v>
      </c>
      <c r="AD21" s="275">
        <v>100</v>
      </c>
      <c r="AE21" s="275">
        <v>80</v>
      </c>
      <c r="AF21" s="275">
        <v>70</v>
      </c>
      <c r="AG21" s="275">
        <v>60</v>
      </c>
      <c r="AH21" s="275">
        <v>55</v>
      </c>
      <c r="AI21" s="275">
        <v>50</v>
      </c>
      <c r="AJ21" s="275">
        <v>45</v>
      </c>
      <c r="AK21" s="275">
        <v>40</v>
      </c>
    </row>
    <row r="22" spans="1:37">
      <c r="A22" s="394"/>
      <c r="B22" s="394"/>
      <c r="C22" s="394"/>
      <c r="D22" s="394"/>
      <c r="E22" s="394"/>
      <c r="F22" s="394"/>
      <c r="G22" s="394"/>
      <c r="H22" s="394"/>
      <c r="I22" s="394"/>
      <c r="J22" s="394"/>
      <c r="K22" s="394"/>
      <c r="L22" s="394"/>
      <c r="M22" s="394"/>
      <c r="Y22" s="275"/>
      <c r="Z22" s="275"/>
      <c r="AA22" s="275" t="s">
        <v>122</v>
      </c>
      <c r="AB22" s="275">
        <v>120</v>
      </c>
      <c r="AC22" s="275">
        <v>90</v>
      </c>
      <c r="AD22" s="275">
        <v>65</v>
      </c>
      <c r="AE22" s="275">
        <v>55</v>
      </c>
      <c r="AF22" s="275">
        <v>50</v>
      </c>
      <c r="AG22" s="275">
        <v>45</v>
      </c>
      <c r="AH22" s="275">
        <v>40</v>
      </c>
      <c r="AI22" s="275">
        <v>35</v>
      </c>
      <c r="AJ22" s="275">
        <v>25</v>
      </c>
      <c r="AK22" s="275">
        <v>20</v>
      </c>
    </row>
    <row r="23" spans="1:37">
      <c r="A23" s="394"/>
      <c r="B23" s="394"/>
      <c r="C23" s="394"/>
      <c r="D23" s="394"/>
      <c r="E23" s="394"/>
      <c r="F23" s="394"/>
      <c r="G23" s="394"/>
      <c r="H23" s="394"/>
      <c r="I23" s="394"/>
      <c r="J23" s="394"/>
      <c r="K23" s="394"/>
      <c r="L23" s="394"/>
      <c r="M23" s="394"/>
      <c r="Y23" s="275"/>
      <c r="Z23" s="275"/>
      <c r="AA23" s="275" t="s">
        <v>126</v>
      </c>
      <c r="AB23" s="275">
        <v>90</v>
      </c>
      <c r="AC23" s="275">
        <v>60</v>
      </c>
      <c r="AD23" s="275">
        <v>45</v>
      </c>
      <c r="AE23" s="275">
        <v>34</v>
      </c>
      <c r="AF23" s="275">
        <v>27</v>
      </c>
      <c r="AG23" s="275">
        <v>22</v>
      </c>
      <c r="AH23" s="275">
        <v>18</v>
      </c>
      <c r="AI23" s="275">
        <v>15</v>
      </c>
      <c r="AJ23" s="275">
        <v>12</v>
      </c>
      <c r="AK23" s="275">
        <v>9</v>
      </c>
    </row>
    <row r="24" spans="1:37" ht="18.75" customHeight="1">
      <c r="A24" s="394"/>
      <c r="B24" s="702"/>
      <c r="C24" s="702"/>
      <c r="D24" s="703" t="str">
        <f>E7</f>
        <v/>
      </c>
      <c r="E24" s="703"/>
      <c r="F24" s="703" t="str">
        <f>E9</f>
        <v/>
      </c>
      <c r="G24" s="703"/>
      <c r="H24" s="703" t="str">
        <f>E11</f>
        <v/>
      </c>
      <c r="I24" s="703"/>
      <c r="J24" s="703" t="str">
        <f>E13</f>
        <v/>
      </c>
      <c r="K24" s="703"/>
      <c r="L24" s="394"/>
      <c r="M24" s="488" t="s">
        <v>116</v>
      </c>
      <c r="Y24" s="275"/>
      <c r="Z24" s="275"/>
      <c r="AA24" s="275" t="s">
        <v>127</v>
      </c>
      <c r="AB24" s="275">
        <v>60</v>
      </c>
      <c r="AC24" s="275">
        <v>40</v>
      </c>
      <c r="AD24" s="275">
        <v>30</v>
      </c>
      <c r="AE24" s="275">
        <v>20</v>
      </c>
      <c r="AF24" s="275">
        <v>18</v>
      </c>
      <c r="AG24" s="275">
        <v>15</v>
      </c>
      <c r="AH24" s="275">
        <v>12</v>
      </c>
      <c r="AI24" s="275">
        <v>10</v>
      </c>
      <c r="AJ24" s="275">
        <v>8</v>
      </c>
      <c r="AK24" s="275">
        <v>6</v>
      </c>
    </row>
    <row r="25" spans="1:37" ht="18.75" customHeight="1">
      <c r="A25" s="489" t="s">
        <v>100</v>
      </c>
      <c r="B25" s="711" t="str">
        <f>E7</f>
        <v/>
      </c>
      <c r="C25" s="711"/>
      <c r="D25" s="704"/>
      <c r="E25" s="704"/>
      <c r="F25" s="705"/>
      <c r="G25" s="705"/>
      <c r="H25" s="705"/>
      <c r="I25" s="705"/>
      <c r="J25" s="703"/>
      <c r="K25" s="703"/>
      <c r="L25" s="394"/>
      <c r="M25" s="490"/>
      <c r="Y25" s="275"/>
      <c r="Z25" s="275"/>
      <c r="AA25" s="275" t="s">
        <v>131</v>
      </c>
      <c r="AB25" s="275">
        <v>40</v>
      </c>
      <c r="AC25" s="275">
        <v>25</v>
      </c>
      <c r="AD25" s="275">
        <v>18</v>
      </c>
      <c r="AE25" s="275">
        <v>13</v>
      </c>
      <c r="AF25" s="275">
        <v>8</v>
      </c>
      <c r="AG25" s="275">
        <v>7</v>
      </c>
      <c r="AH25" s="275">
        <v>6</v>
      </c>
      <c r="AI25" s="275">
        <v>5</v>
      </c>
      <c r="AJ25" s="275">
        <v>4</v>
      </c>
      <c r="AK25" s="275">
        <v>3</v>
      </c>
    </row>
    <row r="26" spans="1:37" ht="18.75" customHeight="1">
      <c r="A26" s="489" t="s">
        <v>128</v>
      </c>
      <c r="B26" s="711" t="str">
        <f>E9</f>
        <v/>
      </c>
      <c r="C26" s="711"/>
      <c r="D26" s="705"/>
      <c r="E26" s="705"/>
      <c r="F26" s="704"/>
      <c r="G26" s="704"/>
      <c r="H26" s="705"/>
      <c r="I26" s="705"/>
      <c r="J26" s="705"/>
      <c r="K26" s="705"/>
      <c r="L26" s="394"/>
      <c r="M26" s="490"/>
      <c r="Y26" s="275"/>
      <c r="Z26" s="275"/>
      <c r="AA26" s="275" t="s">
        <v>132</v>
      </c>
      <c r="AB26" s="275">
        <v>25</v>
      </c>
      <c r="AC26" s="275">
        <v>15</v>
      </c>
      <c r="AD26" s="275">
        <v>13</v>
      </c>
      <c r="AE26" s="275">
        <v>7</v>
      </c>
      <c r="AF26" s="275">
        <v>6</v>
      </c>
      <c r="AG26" s="275">
        <v>5</v>
      </c>
      <c r="AH26" s="275">
        <v>4</v>
      </c>
      <c r="AI26" s="275">
        <v>3</v>
      </c>
      <c r="AJ26" s="275">
        <v>2</v>
      </c>
      <c r="AK26" s="275">
        <v>1</v>
      </c>
    </row>
    <row r="27" spans="1:37" ht="18.75" customHeight="1">
      <c r="A27" s="489" t="s">
        <v>133</v>
      </c>
      <c r="B27" s="711" t="str">
        <f>E11</f>
        <v/>
      </c>
      <c r="C27" s="711"/>
      <c r="D27" s="705"/>
      <c r="E27" s="705"/>
      <c r="F27" s="705"/>
      <c r="G27" s="705"/>
      <c r="H27" s="704"/>
      <c r="I27" s="704"/>
      <c r="J27" s="705"/>
      <c r="K27" s="705"/>
      <c r="L27" s="394"/>
      <c r="M27" s="490"/>
      <c r="Y27" s="275"/>
      <c r="Z27" s="275"/>
      <c r="AA27" s="275" t="s">
        <v>137</v>
      </c>
      <c r="AB27" s="275">
        <v>15</v>
      </c>
      <c r="AC27" s="275">
        <v>10</v>
      </c>
      <c r="AD27" s="275">
        <v>8</v>
      </c>
      <c r="AE27" s="275">
        <v>4</v>
      </c>
      <c r="AF27" s="275">
        <v>3</v>
      </c>
      <c r="AG27" s="275">
        <v>2</v>
      </c>
      <c r="AH27" s="275">
        <v>1</v>
      </c>
      <c r="AI27" s="275">
        <v>0</v>
      </c>
      <c r="AJ27" s="275">
        <v>0</v>
      </c>
      <c r="AK27" s="275">
        <v>0</v>
      </c>
    </row>
    <row r="28" spans="1:37" ht="18.75" customHeight="1">
      <c r="A28" s="491" t="s">
        <v>196</v>
      </c>
      <c r="B28" s="711" t="str">
        <f>E13</f>
        <v/>
      </c>
      <c r="C28" s="711"/>
      <c r="D28" s="705"/>
      <c r="E28" s="705"/>
      <c r="F28" s="705"/>
      <c r="G28" s="705"/>
      <c r="H28" s="703"/>
      <c r="I28" s="703"/>
      <c r="J28" s="704"/>
      <c r="K28" s="704"/>
      <c r="L28" s="394"/>
      <c r="M28" s="490"/>
      <c r="Y28" s="275"/>
      <c r="Z28" s="275"/>
      <c r="AA28" s="275" t="s">
        <v>137</v>
      </c>
      <c r="AB28" s="275">
        <v>15</v>
      </c>
      <c r="AC28" s="275">
        <v>10</v>
      </c>
      <c r="AD28" s="275">
        <v>8</v>
      </c>
      <c r="AE28" s="275">
        <v>4</v>
      </c>
      <c r="AF28" s="275">
        <v>3</v>
      </c>
      <c r="AG28" s="275">
        <v>2</v>
      </c>
      <c r="AH28" s="275">
        <v>1</v>
      </c>
      <c r="AI28" s="275">
        <v>0</v>
      </c>
      <c r="AJ28" s="275">
        <v>0</v>
      </c>
      <c r="AK28" s="275">
        <v>0</v>
      </c>
    </row>
    <row r="29" spans="1:37">
      <c r="A29" s="394"/>
      <c r="B29" s="394"/>
      <c r="C29" s="394"/>
      <c r="D29" s="394"/>
      <c r="E29" s="394"/>
      <c r="F29" s="394"/>
      <c r="G29" s="394"/>
      <c r="H29" s="394"/>
      <c r="I29" s="394"/>
      <c r="J29" s="394"/>
      <c r="K29" s="394"/>
      <c r="L29" s="394"/>
      <c r="M29" s="492"/>
      <c r="Y29" s="275"/>
      <c r="Z29" s="275"/>
      <c r="AA29" s="275" t="s">
        <v>138</v>
      </c>
      <c r="AB29" s="275">
        <v>10</v>
      </c>
      <c r="AC29" s="275">
        <v>6</v>
      </c>
      <c r="AD29" s="275">
        <v>4</v>
      </c>
      <c r="AE29" s="275">
        <v>2</v>
      </c>
      <c r="AF29" s="275">
        <v>1</v>
      </c>
      <c r="AG29" s="275">
        <v>0</v>
      </c>
      <c r="AH29" s="275">
        <v>0</v>
      </c>
      <c r="AI29" s="275">
        <v>0</v>
      </c>
      <c r="AJ29" s="275">
        <v>0</v>
      </c>
      <c r="AK29" s="275">
        <v>0</v>
      </c>
    </row>
    <row r="30" spans="1:37" ht="18.75" customHeight="1">
      <c r="A30" s="394"/>
      <c r="B30" s="702"/>
      <c r="C30" s="702"/>
      <c r="D30" s="703" t="str">
        <f>E15</f>
        <v/>
      </c>
      <c r="E30" s="703"/>
      <c r="F30" s="703" t="str">
        <f>E17</f>
        <v/>
      </c>
      <c r="G30" s="703"/>
      <c r="H30" s="713" t="str">
        <f>E19</f>
        <v/>
      </c>
      <c r="I30" s="714"/>
      <c r="J30" s="703" t="str">
        <f>E21</f>
        <v/>
      </c>
      <c r="K30" s="703"/>
      <c r="L30" s="394"/>
      <c r="M30" s="492"/>
      <c r="Y30" s="275"/>
      <c r="Z30" s="275"/>
      <c r="AA30" s="275" t="s">
        <v>139</v>
      </c>
      <c r="AB30" s="275">
        <v>3</v>
      </c>
      <c r="AC30" s="275">
        <v>2</v>
      </c>
      <c r="AD30" s="275">
        <v>1</v>
      </c>
      <c r="AE30" s="275">
        <v>0</v>
      </c>
      <c r="AF30" s="275">
        <v>0</v>
      </c>
      <c r="AG30" s="275">
        <v>0</v>
      </c>
      <c r="AH30" s="275">
        <v>0</v>
      </c>
      <c r="AI30" s="275">
        <v>0</v>
      </c>
      <c r="AJ30" s="275">
        <v>0</v>
      </c>
      <c r="AK30" s="275">
        <v>0</v>
      </c>
    </row>
    <row r="31" spans="1:37" ht="18.75" customHeight="1">
      <c r="A31" s="491" t="s">
        <v>231</v>
      </c>
      <c r="B31" s="715" t="str">
        <f>E15</f>
        <v/>
      </c>
      <c r="C31" s="716"/>
      <c r="D31" s="704"/>
      <c r="E31" s="704"/>
      <c r="F31" s="705"/>
      <c r="G31" s="705"/>
      <c r="H31" s="705"/>
      <c r="I31" s="705"/>
      <c r="J31" s="703"/>
      <c r="K31" s="703"/>
      <c r="L31" s="394"/>
      <c r="M31" s="490"/>
    </row>
    <row r="32" spans="1:37" ht="18.75" customHeight="1">
      <c r="A32" s="491" t="s">
        <v>257</v>
      </c>
      <c r="B32" s="711" t="str">
        <f>E17</f>
        <v/>
      </c>
      <c r="C32" s="711"/>
      <c r="D32" s="705"/>
      <c r="E32" s="705"/>
      <c r="F32" s="704"/>
      <c r="G32" s="704"/>
      <c r="H32" s="705"/>
      <c r="I32" s="705"/>
      <c r="J32" s="705"/>
      <c r="K32" s="705"/>
      <c r="L32" s="394"/>
      <c r="M32" s="490"/>
    </row>
    <row r="33" spans="1:18" ht="18.75" customHeight="1">
      <c r="A33" s="491" t="s">
        <v>264</v>
      </c>
      <c r="B33" s="711" t="str">
        <f>E19</f>
        <v/>
      </c>
      <c r="C33" s="711"/>
      <c r="D33" s="705"/>
      <c r="E33" s="705"/>
      <c r="F33" s="705"/>
      <c r="G33" s="705"/>
      <c r="H33" s="704"/>
      <c r="I33" s="704"/>
      <c r="J33" s="705"/>
      <c r="K33" s="705"/>
      <c r="L33" s="394"/>
      <c r="M33" s="490"/>
    </row>
    <row r="34" spans="1:18" ht="18.75" customHeight="1">
      <c r="A34" s="491" t="s">
        <v>269</v>
      </c>
      <c r="B34" s="711" t="str">
        <f>E21</f>
        <v/>
      </c>
      <c r="C34" s="711"/>
      <c r="D34" s="705"/>
      <c r="E34" s="705"/>
      <c r="F34" s="705"/>
      <c r="G34" s="705"/>
      <c r="H34" s="703"/>
      <c r="I34" s="703"/>
      <c r="J34" s="704"/>
      <c r="K34" s="704"/>
      <c r="L34" s="394"/>
      <c r="M34" s="490"/>
    </row>
    <row r="35" spans="1:18" ht="18.75" customHeight="1">
      <c r="A35" s="231"/>
      <c r="B35" s="493"/>
      <c r="C35" s="493"/>
      <c r="D35" s="231"/>
      <c r="E35" s="231"/>
      <c r="F35" s="231"/>
      <c r="G35" s="231"/>
      <c r="H35" s="231"/>
      <c r="I35" s="231"/>
      <c r="J35" s="394"/>
      <c r="K35" s="394"/>
      <c r="L35" s="394"/>
      <c r="M35" s="494"/>
    </row>
    <row r="36" spans="1:18">
      <c r="A36" s="394"/>
      <c r="B36" s="394"/>
      <c r="C36" s="394"/>
      <c r="D36" s="394"/>
      <c r="E36" s="394"/>
      <c r="F36" s="394"/>
      <c r="G36" s="394"/>
      <c r="H36" s="394"/>
      <c r="I36" s="394"/>
      <c r="J36" s="394"/>
      <c r="K36" s="394"/>
      <c r="L36" s="394"/>
      <c r="M36" s="394"/>
    </row>
    <row r="37" spans="1:18">
      <c r="A37" s="394" t="s">
        <v>169</v>
      </c>
      <c r="B37" s="394"/>
      <c r="C37" s="712" t="str">
        <f>IF(M25=1,B25,IF(M26=1,B26,IF(M27=1,B27,IF(M28=1,B28,""))))</f>
        <v/>
      </c>
      <c r="D37" s="712"/>
      <c r="E37" s="476" t="s">
        <v>258</v>
      </c>
      <c r="F37" s="712" t="str">
        <f>IF(M31=1,B31,IF(M32=1,B32,IF(M33=1,B33,IF(M34=1,B34,""))))</f>
        <v/>
      </c>
      <c r="G37" s="712"/>
      <c r="H37" s="394"/>
      <c r="I37" s="495"/>
      <c r="J37" s="394"/>
      <c r="K37" s="394"/>
      <c r="L37" s="394"/>
      <c r="M37" s="394"/>
    </row>
    <row r="38" spans="1:18">
      <c r="A38" s="394"/>
      <c r="B38" s="394"/>
      <c r="C38" s="394"/>
      <c r="D38" s="394"/>
      <c r="E38" s="394"/>
      <c r="F38" s="476"/>
      <c r="G38" s="476"/>
      <c r="H38" s="394"/>
      <c r="I38" s="394"/>
      <c r="J38" s="394"/>
      <c r="K38" s="394"/>
      <c r="L38" s="394"/>
      <c r="M38" s="394"/>
    </row>
    <row r="39" spans="1:18">
      <c r="A39" s="394" t="s">
        <v>259</v>
      </c>
      <c r="B39" s="394"/>
      <c r="C39" s="712" t="str">
        <f>IF(M25=2,B25,IF(M26=2,B26,IF(M27=2,B27,IF(M28=2,B28,""))))</f>
        <v/>
      </c>
      <c r="D39" s="712"/>
      <c r="E39" s="476" t="s">
        <v>258</v>
      </c>
      <c r="F39" s="712" t="str">
        <f>IF(M31=2,B31,IF(M32=2,B32,IF(M33=2,B33,IF(M34=2,B34,""))))</f>
        <v/>
      </c>
      <c r="G39" s="712"/>
      <c r="H39" s="394"/>
      <c r="I39" s="495"/>
      <c r="J39" s="394"/>
      <c r="K39" s="394"/>
      <c r="L39" s="394"/>
      <c r="M39" s="394"/>
    </row>
    <row r="40" spans="1:18">
      <c r="A40" s="394"/>
      <c r="B40" s="394"/>
      <c r="C40" s="476"/>
      <c r="D40" s="476"/>
      <c r="E40" s="476"/>
      <c r="F40" s="476"/>
      <c r="G40" s="476"/>
      <c r="H40" s="394"/>
      <c r="I40" s="394"/>
      <c r="J40" s="394"/>
      <c r="K40" s="394"/>
      <c r="L40" s="394"/>
      <c r="M40" s="394"/>
    </row>
    <row r="41" spans="1:18">
      <c r="A41" s="394" t="s">
        <v>260</v>
      </c>
      <c r="B41" s="394"/>
      <c r="C41" s="712" t="str">
        <f>IF(M25=3,B25,IF(M26=3,B26,IF(M27=3,B27,IF(M28=3,B28,""))))</f>
        <v/>
      </c>
      <c r="D41" s="712"/>
      <c r="E41" s="476" t="s">
        <v>258</v>
      </c>
      <c r="F41" s="712" t="str">
        <f>IF(M31=3,B31,IF(M32=3,B32,IF(M33=3,B33,IF(M34=3,B34,""))))</f>
        <v/>
      </c>
      <c r="G41" s="712"/>
      <c r="H41" s="394"/>
      <c r="I41" s="495"/>
      <c r="J41" s="394"/>
      <c r="K41" s="394"/>
      <c r="L41" s="394"/>
      <c r="M41" s="394"/>
    </row>
    <row r="42" spans="1:18">
      <c r="A42" s="394"/>
      <c r="B42" s="394"/>
      <c r="C42" s="394"/>
      <c r="D42" s="394"/>
      <c r="E42" s="394"/>
      <c r="F42" s="394"/>
      <c r="G42" s="394"/>
      <c r="H42" s="394"/>
      <c r="I42" s="394"/>
      <c r="J42" s="394"/>
      <c r="K42" s="394"/>
      <c r="L42" s="394"/>
      <c r="M42" s="394"/>
    </row>
    <row r="43" spans="1:18">
      <c r="A43" s="381" t="s">
        <v>270</v>
      </c>
      <c r="B43" s="394"/>
      <c r="C43" s="712">
        <f>IF(M25=4,B25,IF(M26=4,B26,IF(M27=4,B27,IF(M28=4,B28,))))</f>
        <v>0</v>
      </c>
      <c r="D43" s="712"/>
      <c r="E43" s="476" t="s">
        <v>258</v>
      </c>
      <c r="F43" s="712" t="str">
        <f>IF(M31=3,B31,IF(M32=3,B32,IF(M33=4,B33,IF(M34=4,B34,""))))</f>
        <v/>
      </c>
      <c r="G43" s="712"/>
      <c r="H43" s="394"/>
      <c r="I43" s="495"/>
      <c r="J43" s="394"/>
      <c r="K43" s="394"/>
      <c r="L43" s="394"/>
      <c r="M43" s="394"/>
    </row>
    <row r="44" spans="1:18">
      <c r="A44" s="394"/>
      <c r="B44" s="394"/>
      <c r="C44" s="394"/>
      <c r="D44" s="394"/>
      <c r="E44" s="394"/>
      <c r="F44" s="394"/>
      <c r="G44" s="394"/>
      <c r="H44" s="394"/>
      <c r="I44" s="394"/>
      <c r="J44" s="394"/>
      <c r="K44" s="394"/>
      <c r="L44" s="495"/>
      <c r="M44" s="394"/>
      <c r="P44" s="496"/>
      <c r="Q44" s="496"/>
      <c r="R44" s="497"/>
    </row>
    <row r="45" spans="1:18">
      <c r="A45" s="125" t="s">
        <v>112</v>
      </c>
      <c r="B45" s="126"/>
      <c r="C45" s="330"/>
      <c r="D45" s="498" t="s">
        <v>140</v>
      </c>
      <c r="E45" s="499" t="s">
        <v>141</v>
      </c>
      <c r="F45" s="500"/>
      <c r="G45" s="498" t="s">
        <v>140</v>
      </c>
      <c r="H45" s="499" t="s">
        <v>142</v>
      </c>
      <c r="I45" s="501"/>
      <c r="J45" s="499" t="s">
        <v>143</v>
      </c>
      <c r="K45" s="502" t="s">
        <v>144</v>
      </c>
      <c r="L45" s="465"/>
      <c r="M45" s="500"/>
      <c r="P45" s="503"/>
      <c r="Q45" s="503"/>
      <c r="R45" s="144"/>
    </row>
    <row r="46" spans="1:18">
      <c r="A46" s="444" t="s">
        <v>145</v>
      </c>
      <c r="B46" s="445"/>
      <c r="C46" s="447"/>
      <c r="D46" s="504">
        <v>1</v>
      </c>
      <c r="E46" s="706" t="str">
        <f>IF(D46&gt;$R$47,,UPPER(VLOOKUP(D46,'1MD ELO (5)'!$A$7:$Q$134,2)))</f>
        <v/>
      </c>
      <c r="F46" s="706"/>
      <c r="G46" s="505" t="s">
        <v>146</v>
      </c>
      <c r="H46" s="445"/>
      <c r="I46" s="506"/>
      <c r="J46" s="507"/>
      <c r="K46" s="451" t="s">
        <v>147</v>
      </c>
      <c r="L46" s="508"/>
      <c r="M46" s="509"/>
      <c r="P46" s="144"/>
      <c r="Q46" s="137"/>
      <c r="R46" s="144"/>
    </row>
    <row r="47" spans="1:18">
      <c r="A47" s="453" t="s">
        <v>148</v>
      </c>
      <c r="B47" s="186"/>
      <c r="C47" s="455"/>
      <c r="D47" s="510">
        <v>2</v>
      </c>
      <c r="E47" s="707" t="str">
        <f>IF(D47&gt;$R$47,,UPPER(VLOOKUP(D47,'1MD ELO (5)'!$A$7:$Q$134,2)))</f>
        <v/>
      </c>
      <c r="F47" s="707"/>
      <c r="G47" s="511" t="s">
        <v>149</v>
      </c>
      <c r="H47" s="185"/>
      <c r="I47" s="449"/>
      <c r="J47" s="339"/>
      <c r="K47" s="512"/>
      <c r="L47" s="495"/>
      <c r="M47" s="513"/>
      <c r="P47" s="503"/>
      <c r="Q47" s="503"/>
      <c r="R47" s="514">
        <f>MIN(4,'1MD ELO (5)'!Q2)</f>
        <v>4</v>
      </c>
    </row>
    <row r="48" spans="1:18">
      <c r="A48" s="154"/>
      <c r="B48" s="155"/>
      <c r="C48" s="156"/>
      <c r="D48" s="510"/>
      <c r="E48" s="140"/>
      <c r="F48" s="394"/>
      <c r="G48" s="511" t="s">
        <v>150</v>
      </c>
      <c r="H48" s="185"/>
      <c r="I48" s="449"/>
      <c r="J48" s="339"/>
      <c r="K48" s="451" t="s">
        <v>151</v>
      </c>
      <c r="L48" s="508"/>
      <c r="M48" s="509"/>
      <c r="P48" s="144"/>
      <c r="Q48" s="137"/>
      <c r="R48" s="144"/>
    </row>
    <row r="49" spans="1:18">
      <c r="A49" s="157"/>
      <c r="B49" s="158"/>
      <c r="C49" s="159"/>
      <c r="D49" s="510"/>
      <c r="E49" s="140"/>
      <c r="F49" s="394"/>
      <c r="G49" s="511" t="s">
        <v>152</v>
      </c>
      <c r="H49" s="185"/>
      <c r="I49" s="449"/>
      <c r="J49" s="339"/>
      <c r="K49" s="515"/>
      <c r="L49" s="394"/>
      <c r="M49" s="516"/>
      <c r="P49" s="144"/>
      <c r="Q49" s="137"/>
      <c r="R49" s="144"/>
    </row>
    <row r="50" spans="1:18">
      <c r="A50" s="160"/>
      <c r="B50" s="161"/>
      <c r="C50" s="344"/>
      <c r="D50" s="510"/>
      <c r="E50" s="140"/>
      <c r="F50" s="394"/>
      <c r="G50" s="511" t="s">
        <v>153</v>
      </c>
      <c r="H50" s="185"/>
      <c r="I50" s="449"/>
      <c r="J50" s="339"/>
      <c r="K50" s="453"/>
      <c r="L50" s="495"/>
      <c r="M50" s="513"/>
      <c r="P50" s="503"/>
      <c r="Q50" s="503"/>
      <c r="R50" s="144"/>
    </row>
    <row r="51" spans="1:18">
      <c r="A51" s="163"/>
      <c r="B51" s="164"/>
      <c r="C51" s="159"/>
      <c r="D51" s="510"/>
      <c r="E51" s="140"/>
      <c r="F51" s="394"/>
      <c r="G51" s="511" t="s">
        <v>154</v>
      </c>
      <c r="H51" s="185"/>
      <c r="I51" s="449"/>
      <c r="J51" s="339"/>
      <c r="K51" s="451" t="s">
        <v>155</v>
      </c>
      <c r="L51" s="508"/>
      <c r="M51" s="509"/>
      <c r="P51" s="144"/>
      <c r="Q51" s="137"/>
      <c r="R51" s="144"/>
    </row>
    <row r="52" spans="1:18">
      <c r="A52" s="163"/>
      <c r="B52" s="164"/>
      <c r="C52" s="165"/>
      <c r="D52" s="510"/>
      <c r="E52" s="140"/>
      <c r="F52" s="394"/>
      <c r="G52" s="511" t="s">
        <v>156</v>
      </c>
      <c r="H52" s="185"/>
      <c r="I52" s="449"/>
      <c r="J52" s="339"/>
      <c r="K52" s="515"/>
      <c r="L52" s="394"/>
      <c r="M52" s="516"/>
      <c r="P52" s="144"/>
      <c r="Q52" s="137"/>
      <c r="R52" s="514"/>
    </row>
    <row r="53" spans="1:18">
      <c r="A53" s="166"/>
      <c r="B53" s="167"/>
      <c r="C53" s="168"/>
      <c r="D53" s="517"/>
      <c r="E53" s="171"/>
      <c r="F53" s="495"/>
      <c r="G53" s="518" t="s">
        <v>157</v>
      </c>
      <c r="H53" s="186"/>
      <c r="I53" s="456"/>
      <c r="J53" s="346"/>
      <c r="K53" s="453">
        <f>L4</f>
        <v>0</v>
      </c>
      <c r="L53" s="495"/>
      <c r="M53" s="513"/>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Munka50">
    <tabColor indexed="11"/>
  </sheetPr>
  <dimension ref="A1:AS140"/>
  <sheetViews>
    <sheetView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381" customWidth="1"/>
  </cols>
  <sheetData>
    <row r="1" spans="1:45" s="1" customFormat="1" ht="21.75" customHeight="1">
      <c r="A1" s="382" t="str">
        <f>Altalanos!$A$6</f>
        <v>Bács-Kiskun megyei Tenisz Diákolimpia</v>
      </c>
      <c r="B1" s="382"/>
      <c r="C1" s="383"/>
      <c r="D1" s="383"/>
      <c r="E1" s="383"/>
      <c r="F1" s="383"/>
      <c r="G1" s="383"/>
      <c r="H1" s="382"/>
      <c r="I1" s="384"/>
      <c r="J1" s="385"/>
      <c r="K1" s="386" t="s">
        <v>97</v>
      </c>
      <c r="L1" s="387"/>
      <c r="M1" s="388"/>
      <c r="N1" s="385"/>
      <c r="O1" s="385" t="s">
        <v>98</v>
      </c>
      <c r="P1" s="385"/>
      <c r="Q1" s="383"/>
      <c r="R1" s="385"/>
      <c r="T1" s="270"/>
      <c r="U1" s="270"/>
      <c r="V1" s="270"/>
      <c r="W1" s="270"/>
      <c r="X1" s="270"/>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c r="AI1" s="231"/>
      <c r="AJ1" s="231"/>
      <c r="AK1" s="231"/>
    </row>
    <row r="2" spans="1:45">
      <c r="A2" s="389" t="s">
        <v>99</v>
      </c>
      <c r="B2" s="390"/>
      <c r="C2" s="390"/>
      <c r="D2" s="390"/>
      <c r="E2" s="187">
        <f>Altalanos!$E$8</f>
        <v>0</v>
      </c>
      <c r="F2" s="390"/>
      <c r="G2" s="391"/>
      <c r="H2" s="392"/>
      <c r="I2" s="392"/>
      <c r="J2" s="393"/>
      <c r="K2" s="387"/>
      <c r="L2" s="387"/>
      <c r="M2" s="387"/>
      <c r="N2" s="393"/>
      <c r="O2" s="392"/>
      <c r="P2" s="393"/>
      <c r="Q2" s="392"/>
      <c r="R2" s="393"/>
      <c r="T2" s="394"/>
      <c r="U2" s="394"/>
      <c r="V2" s="394"/>
      <c r="W2" s="394"/>
      <c r="X2" s="394"/>
      <c r="Y2" s="274"/>
      <c r="Z2" s="275"/>
      <c r="AA2" s="275" t="s">
        <v>100</v>
      </c>
      <c r="AB2" s="276">
        <v>300</v>
      </c>
      <c r="AC2" s="276">
        <v>250</v>
      </c>
      <c r="AD2" s="276">
        <v>200</v>
      </c>
      <c r="AE2" s="276">
        <v>150</v>
      </c>
      <c r="AF2" s="276">
        <v>120</v>
      </c>
      <c r="AG2" s="276">
        <v>90</v>
      </c>
      <c r="AH2" s="276">
        <v>40</v>
      </c>
      <c r="AI2" s="394"/>
      <c r="AJ2" s="394"/>
      <c r="AK2" s="394"/>
      <c r="AL2" s="394"/>
      <c r="AM2" s="394"/>
      <c r="AN2" s="394"/>
      <c r="AO2" s="394"/>
      <c r="AP2" s="394"/>
      <c r="AQ2" s="394"/>
      <c r="AR2" s="394"/>
      <c r="AS2" s="394"/>
    </row>
    <row r="3" spans="1:45" s="2" customFormat="1" ht="11.25" customHeight="1">
      <c r="A3" s="23" t="s">
        <v>101</v>
      </c>
      <c r="B3" s="23"/>
      <c r="C3" s="23"/>
      <c r="D3" s="23"/>
      <c r="E3" s="21"/>
      <c r="F3" s="23"/>
      <c r="G3" s="23" t="s">
        <v>11</v>
      </c>
      <c r="H3" s="23"/>
      <c r="I3" s="23"/>
      <c r="J3" s="24"/>
      <c r="K3" s="23" t="s">
        <v>102</v>
      </c>
      <c r="L3" s="24"/>
      <c r="M3" s="23"/>
      <c r="N3" s="24"/>
      <c r="O3" s="23"/>
      <c r="P3" s="24"/>
      <c r="Q3" s="23"/>
      <c r="R3" s="229" t="s">
        <v>103</v>
      </c>
      <c r="T3" s="395"/>
      <c r="U3" s="395"/>
      <c r="V3" s="395"/>
      <c r="W3" s="395"/>
      <c r="X3" s="395"/>
      <c r="Y3" s="275" t="str">
        <f>IF(K4="OB","A",IF(K4="IX","W",IF(K4="","",K4)))</f>
        <v/>
      </c>
      <c r="Z3" s="275"/>
      <c r="AA3" s="275" t="s">
        <v>128</v>
      </c>
      <c r="AB3" s="276">
        <v>280</v>
      </c>
      <c r="AC3" s="276">
        <v>230</v>
      </c>
      <c r="AD3" s="276">
        <v>180</v>
      </c>
      <c r="AE3" s="276">
        <v>140</v>
      </c>
      <c r="AF3" s="276">
        <v>80</v>
      </c>
      <c r="AG3" s="276">
        <v>0</v>
      </c>
      <c r="AH3" s="276">
        <v>0</v>
      </c>
      <c r="AI3" s="394"/>
      <c r="AJ3" s="394"/>
      <c r="AK3" s="394"/>
      <c r="AL3" s="395"/>
      <c r="AM3" s="395"/>
      <c r="AN3" s="395"/>
      <c r="AO3" s="395"/>
      <c r="AP3" s="395"/>
      <c r="AQ3" s="395"/>
      <c r="AR3" s="395"/>
      <c r="AS3" s="395"/>
    </row>
    <row r="4" spans="1:45" s="3" customFormat="1" ht="11.25" customHeight="1">
      <c r="A4" s="701" t="str">
        <f>Altalanos!$A$10</f>
        <v>2026.05.12</v>
      </c>
      <c r="B4" s="701"/>
      <c r="C4" s="701"/>
      <c r="D4" s="396"/>
      <c r="E4" s="397"/>
      <c r="F4" s="397"/>
      <c r="G4" s="397" t="str">
        <f>Altalanos!$C$10</f>
        <v>Baja</v>
      </c>
      <c r="H4" s="398"/>
      <c r="I4" s="397"/>
      <c r="J4" s="399"/>
      <c r="K4" s="400"/>
      <c r="L4" s="399"/>
      <c r="M4" s="401"/>
      <c r="N4" s="399"/>
      <c r="O4" s="397"/>
      <c r="P4" s="399"/>
      <c r="Q4" s="397"/>
      <c r="R4" s="402">
        <f>Altalanos!$E$10</f>
        <v>0</v>
      </c>
      <c r="T4" s="403"/>
      <c r="U4" s="403"/>
      <c r="V4" s="403"/>
      <c r="W4" s="403"/>
      <c r="X4" s="403"/>
      <c r="Y4" s="275"/>
      <c r="Z4" s="275"/>
      <c r="AA4" s="275" t="s">
        <v>106</v>
      </c>
      <c r="AB4" s="276">
        <v>250</v>
      </c>
      <c r="AC4" s="276">
        <v>200</v>
      </c>
      <c r="AD4" s="276">
        <v>150</v>
      </c>
      <c r="AE4" s="276">
        <v>120</v>
      </c>
      <c r="AF4" s="276">
        <v>90</v>
      </c>
      <c r="AG4" s="276">
        <v>60</v>
      </c>
      <c r="AH4" s="276">
        <v>25</v>
      </c>
      <c r="AI4" s="394"/>
      <c r="AJ4" s="394"/>
      <c r="AK4" s="394"/>
      <c r="AL4" s="403"/>
      <c r="AM4" s="403"/>
      <c r="AN4" s="403"/>
      <c r="AO4" s="403"/>
      <c r="AP4" s="403"/>
      <c r="AQ4" s="403"/>
      <c r="AR4" s="403"/>
      <c r="AS4" s="403"/>
    </row>
    <row r="5" spans="1:45" s="2" customFormat="1">
      <c r="A5" s="158"/>
      <c r="B5" s="196" t="s">
        <v>164</v>
      </c>
      <c r="C5" s="278" t="s">
        <v>112</v>
      </c>
      <c r="D5" s="196" t="s">
        <v>165</v>
      </c>
      <c r="E5" s="196" t="s">
        <v>166</v>
      </c>
      <c r="F5" s="279" t="s">
        <v>167</v>
      </c>
      <c r="G5" s="279" t="s">
        <v>114</v>
      </c>
      <c r="H5" s="279"/>
      <c r="I5" s="279" t="s">
        <v>115</v>
      </c>
      <c r="J5" s="279"/>
      <c r="K5" s="196" t="s">
        <v>168</v>
      </c>
      <c r="L5" s="280"/>
      <c r="M5" s="196" t="s">
        <v>169</v>
      </c>
      <c r="N5" s="280"/>
      <c r="O5" s="196" t="s">
        <v>170</v>
      </c>
      <c r="P5" s="280"/>
      <c r="Q5" s="196"/>
      <c r="R5" s="281"/>
      <c r="T5" s="395"/>
      <c r="U5" s="395"/>
      <c r="V5" s="395"/>
      <c r="W5" s="395"/>
      <c r="X5" s="395"/>
      <c r="Y5" s="275">
        <f>IF(OR(Altalanos!$A$8="F1",Altalanos!$A$8="F2",Altalanos!$A$8="N1",Altalanos!$A$8="N2"),1,2)</f>
        <v>2</v>
      </c>
      <c r="Z5" s="275"/>
      <c r="AA5" s="275" t="s">
        <v>109</v>
      </c>
      <c r="AB5" s="276">
        <v>200</v>
      </c>
      <c r="AC5" s="276">
        <v>150</v>
      </c>
      <c r="AD5" s="276">
        <v>120</v>
      </c>
      <c r="AE5" s="276">
        <v>90</v>
      </c>
      <c r="AF5" s="276">
        <v>60</v>
      </c>
      <c r="AG5" s="276">
        <v>40</v>
      </c>
      <c r="AH5" s="276">
        <v>15</v>
      </c>
      <c r="AI5" s="394"/>
      <c r="AJ5" s="394"/>
      <c r="AK5" s="394"/>
      <c r="AL5" s="395"/>
      <c r="AM5" s="395"/>
      <c r="AN5" s="395"/>
      <c r="AO5" s="395"/>
      <c r="AP5" s="395"/>
      <c r="AQ5" s="395"/>
      <c r="AR5" s="395"/>
      <c r="AS5" s="395"/>
    </row>
    <row r="6" spans="1:45" s="4" customFormat="1" ht="12.75" customHeight="1">
      <c r="A6" s="41"/>
      <c r="B6" s="284"/>
      <c r="C6" s="284"/>
      <c r="D6" s="284"/>
      <c r="E6" s="284"/>
      <c r="F6" s="41" t="str">
        <f>IF(Y3="","",CONCATENATE(VLOOKUP(Y3,AB1:AH1,4)," pont"))</f>
        <v/>
      </c>
      <c r="G6" s="285"/>
      <c r="H6" s="286"/>
      <c r="I6" s="285"/>
      <c r="J6" s="287"/>
      <c r="K6" s="284" t="str">
        <f>IF(Y3="","",CONCATENATE(VLOOKUP(Y3,AB1:AH1,3)," pont"))</f>
        <v/>
      </c>
      <c r="L6" s="287"/>
      <c r="M6" s="284" t="str">
        <f>IF(Y3="","",CONCATENATE(VLOOKUP(Y3,AB1:AH1,2)," pont"))</f>
        <v/>
      </c>
      <c r="N6" s="287"/>
      <c r="O6" s="284" t="str">
        <f>IF(Y3="","",CONCATENATE(VLOOKUP(Y3,AB1:AH1,1)," pont"))</f>
        <v/>
      </c>
      <c r="P6" s="287"/>
      <c r="Q6" s="284"/>
      <c r="R6" s="288"/>
      <c r="T6" s="404"/>
      <c r="U6" s="404"/>
      <c r="V6" s="404"/>
      <c r="W6" s="404"/>
      <c r="X6" s="404"/>
      <c r="Y6" s="289"/>
      <c r="Z6" s="289"/>
      <c r="AA6" s="289" t="s">
        <v>121</v>
      </c>
      <c r="AB6" s="290">
        <v>150</v>
      </c>
      <c r="AC6" s="290">
        <v>120</v>
      </c>
      <c r="AD6" s="290">
        <v>90</v>
      </c>
      <c r="AE6" s="290">
        <v>60</v>
      </c>
      <c r="AF6" s="290">
        <v>40</v>
      </c>
      <c r="AG6" s="290">
        <v>25</v>
      </c>
      <c r="AH6" s="290">
        <v>10</v>
      </c>
      <c r="AI6" s="405"/>
      <c r="AJ6" s="405"/>
      <c r="AK6" s="405"/>
      <c r="AL6" s="404"/>
      <c r="AM6" s="404"/>
      <c r="AN6" s="404"/>
      <c r="AO6" s="404"/>
      <c r="AP6" s="404"/>
      <c r="AQ6" s="404"/>
      <c r="AR6" s="404"/>
      <c r="AS6" s="404"/>
    </row>
    <row r="7" spans="1:45" s="5" customFormat="1" ht="12.9" customHeight="1">
      <c r="A7" s="292">
        <v>1</v>
      </c>
      <c r="B7" s="406" t="str">
        <f>IF($E7="","",VLOOKUP($E7,'1MD ELO (5)'!$A$7:$O$22,14))</f>
        <v/>
      </c>
      <c r="C7" s="407" t="str">
        <f>IF($E7="","",VLOOKUP($E7,'1MD ELO (5)'!$A$7:$O$22,15))</f>
        <v/>
      </c>
      <c r="D7" s="407" t="str">
        <f>IF($E7="","",VLOOKUP($E7,'1MD ELO (5)'!$A$7:$O$22,5))</f>
        <v/>
      </c>
      <c r="E7" s="408"/>
      <c r="F7" s="409" t="str">
        <f>UPPER(IF($E7="","",VLOOKUP($E7,'1MD ELO (5)'!$A$7:$O$22,2)))</f>
        <v/>
      </c>
      <c r="G7" s="409" t="str">
        <f>IF($E7="","",VLOOKUP($E7,'1MD ELO (5)'!$A$7:$O$22,3))</f>
        <v/>
      </c>
      <c r="H7" s="409"/>
      <c r="I7" s="409" t="str">
        <f>IF($E7="","",VLOOKUP($E7,'1MD ELO (5)'!$A$7:$O$22,4))</f>
        <v/>
      </c>
      <c r="J7" s="410"/>
      <c r="K7" s="411"/>
      <c r="L7" s="411"/>
      <c r="M7" s="411"/>
      <c r="N7" s="411"/>
      <c r="O7" s="352"/>
      <c r="P7" s="62"/>
      <c r="Q7" s="118"/>
      <c r="R7" s="119"/>
      <c r="S7" s="56"/>
      <c r="T7" s="56"/>
      <c r="U7" s="412" t="e">
        <f>#REF!</f>
        <v>#REF!</v>
      </c>
      <c r="V7" s="56"/>
      <c r="W7" s="56"/>
      <c r="X7" s="56"/>
      <c r="Y7" s="275"/>
      <c r="Z7" s="275"/>
      <c r="AA7" s="275" t="s">
        <v>122</v>
      </c>
      <c r="AB7" s="276">
        <v>120</v>
      </c>
      <c r="AC7" s="276">
        <v>90</v>
      </c>
      <c r="AD7" s="276">
        <v>60</v>
      </c>
      <c r="AE7" s="276">
        <v>40</v>
      </c>
      <c r="AF7" s="276">
        <v>25</v>
      </c>
      <c r="AG7" s="276">
        <v>10</v>
      </c>
      <c r="AH7" s="276">
        <v>5</v>
      </c>
      <c r="AI7" s="394"/>
      <c r="AJ7" s="394"/>
      <c r="AK7" s="394"/>
      <c r="AL7" s="56"/>
      <c r="AM7" s="56"/>
      <c r="AN7" s="56"/>
      <c r="AO7" s="56"/>
      <c r="AP7" s="56"/>
      <c r="AQ7" s="56"/>
      <c r="AR7" s="56"/>
      <c r="AS7" s="56"/>
    </row>
    <row r="8" spans="1:45" s="5" customFormat="1" ht="12.9" customHeight="1">
      <c r="A8" s="302"/>
      <c r="B8" s="413"/>
      <c r="C8" s="414"/>
      <c r="D8" s="414"/>
      <c r="E8" s="112"/>
      <c r="F8" s="415"/>
      <c r="G8" s="415"/>
      <c r="H8" s="416"/>
      <c r="I8" s="417" t="s">
        <v>173</v>
      </c>
      <c r="J8" s="301"/>
      <c r="K8" s="418" t="str">
        <f>UPPER(IF(OR(J8="a",J8="as"),F7,IF(OR(J8="b",J8="bs"),F9,)))</f>
        <v/>
      </c>
      <c r="L8" s="418"/>
      <c r="M8" s="411"/>
      <c r="N8" s="411"/>
      <c r="O8" s="352"/>
      <c r="P8" s="62"/>
      <c r="Q8" s="118"/>
      <c r="R8" s="119"/>
      <c r="S8" s="56"/>
      <c r="T8" s="56"/>
      <c r="U8" s="419" t="e">
        <f>#REF!</f>
        <v>#REF!</v>
      </c>
      <c r="V8" s="56"/>
      <c r="W8" s="56"/>
      <c r="X8" s="56"/>
      <c r="Y8" s="275"/>
      <c r="Z8" s="275"/>
      <c r="AA8" s="275" t="s">
        <v>126</v>
      </c>
      <c r="AB8" s="276">
        <v>90</v>
      </c>
      <c r="AC8" s="276">
        <v>60</v>
      </c>
      <c r="AD8" s="276">
        <v>40</v>
      </c>
      <c r="AE8" s="276">
        <v>25</v>
      </c>
      <c r="AF8" s="276">
        <v>10</v>
      </c>
      <c r="AG8" s="276">
        <v>5</v>
      </c>
      <c r="AH8" s="276">
        <v>2</v>
      </c>
      <c r="AI8" s="394"/>
      <c r="AJ8" s="394"/>
      <c r="AK8" s="394"/>
      <c r="AL8" s="56"/>
      <c r="AM8" s="56"/>
      <c r="AN8" s="56"/>
      <c r="AO8" s="56"/>
      <c r="AP8" s="56"/>
      <c r="AQ8" s="56"/>
      <c r="AR8" s="56"/>
      <c r="AS8" s="56"/>
    </row>
    <row r="9" spans="1:45" s="5" customFormat="1" ht="12.9" customHeight="1">
      <c r="A9" s="302">
        <v>2</v>
      </c>
      <c r="B9" s="406" t="str">
        <f>IF($E9="","",VLOOKUP($E9,'1MD ELO (5)'!$A$7:$O$22,14))</f>
        <v/>
      </c>
      <c r="C9" s="407" t="str">
        <f>IF($E9="","",VLOOKUP($E9,'1MD ELO (5)'!$A$7:$O$22,15))</f>
        <v/>
      </c>
      <c r="D9" s="407" t="str">
        <f>IF($E9="","",VLOOKUP($E9,'1MD ELO (5)'!$A$7:$O$22,5))</f>
        <v/>
      </c>
      <c r="E9" s="420"/>
      <c r="F9" s="421" t="str">
        <f>UPPER(IF($E9="","",VLOOKUP($E9,'1MD ELO (5)'!$A$7:$O$22,2)))</f>
        <v/>
      </c>
      <c r="G9" s="421" t="str">
        <f>IF($E9="","",VLOOKUP($E9,'1MD ELO (5)'!$A$7:$O$22,3))</f>
        <v/>
      </c>
      <c r="H9" s="421"/>
      <c r="I9" s="421" t="str">
        <f>IF($E9="","",VLOOKUP($E9,'1MD ELO (5)'!$A$7:$O$22,4))</f>
        <v/>
      </c>
      <c r="J9" s="422"/>
      <c r="K9" s="411"/>
      <c r="L9" s="423"/>
      <c r="M9" s="411"/>
      <c r="N9" s="411"/>
      <c r="O9" s="352"/>
      <c r="P9" s="62"/>
      <c r="Q9" s="118"/>
      <c r="R9" s="119"/>
      <c r="S9" s="56"/>
      <c r="T9" s="56"/>
      <c r="U9" s="419" t="e">
        <f>#REF!</f>
        <v>#REF!</v>
      </c>
      <c r="V9" s="56"/>
      <c r="W9" s="56"/>
      <c r="X9" s="56"/>
      <c r="Y9" s="275"/>
      <c r="Z9" s="275"/>
      <c r="AA9" s="275" t="s">
        <v>127</v>
      </c>
      <c r="AB9" s="276">
        <v>60</v>
      </c>
      <c r="AC9" s="276">
        <v>40</v>
      </c>
      <c r="AD9" s="276">
        <v>25</v>
      </c>
      <c r="AE9" s="276">
        <v>10</v>
      </c>
      <c r="AF9" s="276">
        <v>5</v>
      </c>
      <c r="AG9" s="276">
        <v>2</v>
      </c>
      <c r="AH9" s="276">
        <v>1</v>
      </c>
      <c r="AI9" s="394"/>
      <c r="AJ9" s="394"/>
      <c r="AK9" s="394"/>
      <c r="AL9" s="56"/>
      <c r="AM9" s="56"/>
      <c r="AN9" s="56"/>
      <c r="AO9" s="56"/>
      <c r="AP9" s="56"/>
      <c r="AQ9" s="56"/>
      <c r="AR9" s="56"/>
      <c r="AS9" s="56"/>
    </row>
    <row r="10" spans="1:45" s="5" customFormat="1" ht="12.9" customHeight="1">
      <c r="A10" s="302"/>
      <c r="B10" s="413"/>
      <c r="C10" s="414"/>
      <c r="D10" s="414"/>
      <c r="E10" s="424"/>
      <c r="F10" s="415"/>
      <c r="G10" s="415"/>
      <c r="H10" s="416"/>
      <c r="I10" s="415"/>
      <c r="J10" s="425"/>
      <c r="K10" s="417" t="s">
        <v>173</v>
      </c>
      <c r="L10" s="73"/>
      <c r="M10" s="418" t="str">
        <f>UPPER(IF(OR(L10="a",L10="as"),K8,IF(OR(L10="b",L10="bs"),K12,)))</f>
        <v/>
      </c>
      <c r="N10" s="426"/>
      <c r="O10" s="427"/>
      <c r="P10" s="427"/>
      <c r="Q10" s="118"/>
      <c r="R10" s="119"/>
      <c r="S10" s="56"/>
      <c r="T10" s="56"/>
      <c r="U10" s="419" t="e">
        <f>#REF!</f>
        <v>#REF!</v>
      </c>
      <c r="V10" s="56"/>
      <c r="W10" s="56"/>
      <c r="X10" s="56"/>
      <c r="Y10" s="275"/>
      <c r="Z10" s="275"/>
      <c r="AA10" s="275" t="s">
        <v>131</v>
      </c>
      <c r="AB10" s="276">
        <v>40</v>
      </c>
      <c r="AC10" s="276">
        <v>25</v>
      </c>
      <c r="AD10" s="276">
        <v>15</v>
      </c>
      <c r="AE10" s="276">
        <v>7</v>
      </c>
      <c r="AF10" s="276">
        <v>4</v>
      </c>
      <c r="AG10" s="276">
        <v>1</v>
      </c>
      <c r="AH10" s="276">
        <v>0</v>
      </c>
      <c r="AI10" s="394"/>
      <c r="AJ10" s="394"/>
      <c r="AK10" s="394"/>
      <c r="AL10" s="56"/>
      <c r="AM10" s="56"/>
      <c r="AN10" s="56"/>
      <c r="AO10" s="56"/>
      <c r="AP10" s="56"/>
      <c r="AQ10" s="56"/>
      <c r="AR10" s="56"/>
      <c r="AS10" s="56"/>
    </row>
    <row r="11" spans="1:45" s="5" customFormat="1" ht="12.9" customHeight="1">
      <c r="A11" s="302">
        <v>3</v>
      </c>
      <c r="B11" s="406" t="str">
        <f>IF($E11="","",VLOOKUP($E11,'1MD ELO (5)'!$A$7:$O$22,14))</f>
        <v/>
      </c>
      <c r="C11" s="407" t="str">
        <f>IF($E11="","",VLOOKUP($E11,'1MD ELO (5)'!$A$7:$O$22,15))</f>
        <v/>
      </c>
      <c r="D11" s="407" t="str">
        <f>IF($E11="","",VLOOKUP($E11,'1MD ELO (5)'!$A$7:$O$22,5))</f>
        <v/>
      </c>
      <c r="E11" s="420"/>
      <c r="F11" s="421" t="str">
        <f>UPPER(IF($E11="","",VLOOKUP($E11,'1MD ELO (5)'!$A$7:$O$22,2)))</f>
        <v/>
      </c>
      <c r="G11" s="421" t="str">
        <f>IF($E11="","",VLOOKUP($E11,'1MD ELO (5)'!$A$7:$O$22,3))</f>
        <v/>
      </c>
      <c r="H11" s="421"/>
      <c r="I11" s="421" t="str">
        <f>IF($E11="","",VLOOKUP($E11,'1MD ELO (5)'!$A$7:$O$22,4))</f>
        <v/>
      </c>
      <c r="J11" s="410"/>
      <c r="K11" s="411"/>
      <c r="L11" s="428"/>
      <c r="M11" s="411"/>
      <c r="N11" s="429"/>
      <c r="O11" s="427"/>
      <c r="P11" s="427"/>
      <c r="Q11" s="118"/>
      <c r="R11" s="119"/>
      <c r="S11" s="56"/>
      <c r="T11" s="56"/>
      <c r="U11" s="419" t="e">
        <f>#REF!</f>
        <v>#REF!</v>
      </c>
      <c r="V11" s="56"/>
      <c r="W11" s="56"/>
      <c r="X11" s="56"/>
      <c r="Y11" s="275"/>
      <c r="Z11" s="275"/>
      <c r="AA11" s="275" t="s">
        <v>132</v>
      </c>
      <c r="AB11" s="276">
        <v>25</v>
      </c>
      <c r="AC11" s="276">
        <v>15</v>
      </c>
      <c r="AD11" s="276">
        <v>10</v>
      </c>
      <c r="AE11" s="276">
        <v>6</v>
      </c>
      <c r="AF11" s="276">
        <v>3</v>
      </c>
      <c r="AG11" s="276">
        <v>1</v>
      </c>
      <c r="AH11" s="276">
        <v>0</v>
      </c>
      <c r="AI11" s="394"/>
      <c r="AJ11" s="394"/>
      <c r="AK11" s="394"/>
      <c r="AL11" s="56"/>
      <c r="AM11" s="56"/>
      <c r="AN11" s="56"/>
      <c r="AO11" s="56"/>
      <c r="AP11" s="56"/>
      <c r="AQ11" s="56"/>
      <c r="AR11" s="56"/>
      <c r="AS11" s="56"/>
    </row>
    <row r="12" spans="1:45" s="5" customFormat="1" ht="12.9" customHeight="1">
      <c r="A12" s="302"/>
      <c r="B12" s="413"/>
      <c r="C12" s="414"/>
      <c r="D12" s="414"/>
      <c r="E12" s="424"/>
      <c r="F12" s="415"/>
      <c r="G12" s="415"/>
      <c r="H12" s="416"/>
      <c r="I12" s="417" t="s">
        <v>173</v>
      </c>
      <c r="J12" s="301"/>
      <c r="K12" s="418" t="str">
        <f>UPPER(IF(OR(J12="a",J12="as"),F11,IF(OR(J12="b",J12="bs"),F13,)))</f>
        <v/>
      </c>
      <c r="L12" s="430"/>
      <c r="M12" s="411"/>
      <c r="N12" s="429"/>
      <c r="O12" s="427"/>
      <c r="P12" s="427"/>
      <c r="Q12" s="118"/>
      <c r="R12" s="119"/>
      <c r="S12" s="56"/>
      <c r="T12" s="56"/>
      <c r="U12" s="419" t="e">
        <f>#REF!</f>
        <v>#REF!</v>
      </c>
      <c r="V12" s="56"/>
      <c r="W12" s="56"/>
      <c r="X12" s="56"/>
      <c r="Y12" s="275"/>
      <c r="Z12" s="275"/>
      <c r="AA12" s="275" t="s">
        <v>137</v>
      </c>
      <c r="AB12" s="276">
        <v>15</v>
      </c>
      <c r="AC12" s="276">
        <v>10</v>
      </c>
      <c r="AD12" s="276">
        <v>6</v>
      </c>
      <c r="AE12" s="276">
        <v>3</v>
      </c>
      <c r="AF12" s="276">
        <v>1</v>
      </c>
      <c r="AG12" s="276">
        <v>0</v>
      </c>
      <c r="AH12" s="276">
        <v>0</v>
      </c>
      <c r="AI12" s="394"/>
      <c r="AJ12" s="394"/>
      <c r="AK12" s="394"/>
      <c r="AL12" s="56"/>
      <c r="AM12" s="56"/>
      <c r="AN12" s="56"/>
      <c r="AO12" s="56"/>
      <c r="AP12" s="56"/>
      <c r="AQ12" s="56"/>
      <c r="AR12" s="56"/>
      <c r="AS12" s="56"/>
    </row>
    <row r="13" spans="1:45" s="5" customFormat="1" ht="12.9" customHeight="1">
      <c r="A13" s="302">
        <v>4</v>
      </c>
      <c r="B13" s="406" t="str">
        <f>IF($E13="","",VLOOKUP($E13,'1MD ELO (5)'!$A$7:$O$22,14))</f>
        <v/>
      </c>
      <c r="C13" s="407" t="str">
        <f>IF($E13="","",VLOOKUP($E13,'1MD ELO (5)'!$A$7:$O$22,15))</f>
        <v/>
      </c>
      <c r="D13" s="407" t="str">
        <f>IF($E13="","",VLOOKUP($E13,'1MD ELO (5)'!$A$7:$O$22,5))</f>
        <v/>
      </c>
      <c r="E13" s="420"/>
      <c r="F13" s="421" t="str">
        <f>UPPER(IF($E13="","",VLOOKUP($E13,'1MD ELO (5)'!$A$7:$O$22,2)))</f>
        <v/>
      </c>
      <c r="G13" s="421" t="str">
        <f>IF($E13="","",VLOOKUP($E13,'1MD ELO (5)'!$A$7:$O$22,3))</f>
        <v/>
      </c>
      <c r="H13" s="421"/>
      <c r="I13" s="421" t="str">
        <f>IF($E13="","",VLOOKUP($E13,'1MD ELO (5)'!$A$7:$O$22,4))</f>
        <v/>
      </c>
      <c r="J13" s="431"/>
      <c r="K13" s="411"/>
      <c r="L13" s="411"/>
      <c r="M13" s="411"/>
      <c r="N13" s="429"/>
      <c r="O13" s="427"/>
      <c r="P13" s="427"/>
      <c r="Q13" s="118"/>
      <c r="R13" s="119"/>
      <c r="S13" s="56"/>
      <c r="T13" s="56"/>
      <c r="U13" s="419" t="e">
        <f>#REF!</f>
        <v>#REF!</v>
      </c>
      <c r="V13" s="56"/>
      <c r="W13" s="56"/>
      <c r="X13" s="56"/>
      <c r="Y13" s="275"/>
      <c r="Z13" s="275"/>
      <c r="AA13" s="275" t="s">
        <v>138</v>
      </c>
      <c r="AB13" s="276">
        <v>10</v>
      </c>
      <c r="AC13" s="276">
        <v>6</v>
      </c>
      <c r="AD13" s="276">
        <v>3</v>
      </c>
      <c r="AE13" s="276">
        <v>1</v>
      </c>
      <c r="AF13" s="276">
        <v>0</v>
      </c>
      <c r="AG13" s="276">
        <v>0</v>
      </c>
      <c r="AH13" s="276">
        <v>0</v>
      </c>
      <c r="AI13" s="394"/>
      <c r="AJ13" s="394"/>
      <c r="AK13" s="394"/>
      <c r="AL13" s="56"/>
      <c r="AM13" s="56"/>
      <c r="AN13" s="56"/>
      <c r="AO13" s="56"/>
      <c r="AP13" s="56"/>
      <c r="AQ13" s="56"/>
      <c r="AR13" s="56"/>
      <c r="AS13" s="56"/>
    </row>
    <row r="14" spans="1:45" s="5" customFormat="1" ht="12.9" customHeight="1">
      <c r="A14" s="302"/>
      <c r="B14" s="413"/>
      <c r="C14" s="414"/>
      <c r="D14" s="414"/>
      <c r="E14" s="424"/>
      <c r="F14" s="415"/>
      <c r="G14" s="415"/>
      <c r="H14" s="416"/>
      <c r="I14" s="415"/>
      <c r="J14" s="425"/>
      <c r="K14" s="411"/>
      <c r="L14" s="411"/>
      <c r="M14" s="417" t="s">
        <v>173</v>
      </c>
      <c r="N14" s="73"/>
      <c r="O14" s="418" t="str">
        <f>UPPER(IF(OR(N14="a",N14="as"),M10,IF(OR(N14="b",N14="bs"),M18,)))</f>
        <v/>
      </c>
      <c r="P14" s="426"/>
      <c r="Q14" s="118"/>
      <c r="R14" s="119"/>
      <c r="S14" s="56"/>
      <c r="T14" s="56"/>
      <c r="U14" s="419" t="e">
        <f>#REF!</f>
        <v>#REF!</v>
      </c>
      <c r="V14" s="56"/>
      <c r="W14" s="56"/>
      <c r="X14" s="56"/>
      <c r="Y14" s="275"/>
      <c r="Z14" s="275"/>
      <c r="AA14" s="275" t="s">
        <v>139</v>
      </c>
      <c r="AB14" s="276">
        <v>3</v>
      </c>
      <c r="AC14" s="276">
        <v>2</v>
      </c>
      <c r="AD14" s="276">
        <v>1</v>
      </c>
      <c r="AE14" s="276">
        <v>0</v>
      </c>
      <c r="AF14" s="276">
        <v>0</v>
      </c>
      <c r="AG14" s="276">
        <v>0</v>
      </c>
      <c r="AH14" s="276">
        <v>0</v>
      </c>
      <c r="AI14" s="394"/>
      <c r="AJ14" s="394"/>
      <c r="AK14" s="394"/>
      <c r="AL14" s="56"/>
      <c r="AM14" s="56"/>
      <c r="AN14" s="56"/>
      <c r="AO14" s="56"/>
      <c r="AP14" s="56"/>
      <c r="AQ14" s="56"/>
      <c r="AR14" s="56"/>
      <c r="AS14" s="56"/>
    </row>
    <row r="15" spans="1:45" s="5" customFormat="1" ht="12.9" customHeight="1">
      <c r="A15" s="298">
        <v>5</v>
      </c>
      <c r="B15" s="406" t="str">
        <f>IF($E15="","",VLOOKUP($E15,'1MD ELO (5)'!$A$7:$O$22,14))</f>
        <v/>
      </c>
      <c r="C15" s="407" t="str">
        <f>IF($E15="","",VLOOKUP($E15,'1MD ELO (5)'!$A$7:$O$22,15))</f>
        <v/>
      </c>
      <c r="D15" s="407" t="str">
        <f>IF($E15="","",VLOOKUP($E15,'1MD ELO (5)'!$A$7:$O$22,5))</f>
        <v/>
      </c>
      <c r="E15" s="420"/>
      <c r="F15" s="421" t="str">
        <f>UPPER(IF($E15="","",VLOOKUP($E15,'1MD ELO (5)'!$A$7:$O$22,2)))</f>
        <v/>
      </c>
      <c r="G15" s="421" t="str">
        <f>IF($E15="","",VLOOKUP($E15,'1MD ELO (5)'!$A$7:$O$22,3))</f>
        <v/>
      </c>
      <c r="H15" s="421"/>
      <c r="I15" s="421" t="str">
        <f>IF($E15="","",VLOOKUP($E15,'1MD ELO (5)'!$A$7:$O$22,4))</f>
        <v/>
      </c>
      <c r="J15" s="432"/>
      <c r="K15" s="411"/>
      <c r="L15" s="411"/>
      <c r="M15" s="411"/>
      <c r="N15" s="429"/>
      <c r="O15" s="411"/>
      <c r="P15" s="427"/>
      <c r="Q15" s="118"/>
      <c r="R15" s="119"/>
      <c r="S15" s="56"/>
      <c r="T15" s="56"/>
      <c r="U15" s="419" t="e">
        <f>#REF!</f>
        <v>#REF!</v>
      </c>
      <c r="V15" s="56"/>
      <c r="W15" s="56"/>
      <c r="X15" s="56"/>
      <c r="Y15" s="275"/>
      <c r="Z15" s="275"/>
      <c r="AA15" s="275"/>
      <c r="AB15" s="275"/>
      <c r="AC15" s="275"/>
      <c r="AD15" s="275"/>
      <c r="AE15" s="275"/>
      <c r="AF15" s="275"/>
      <c r="AG15" s="275"/>
      <c r="AH15" s="275"/>
      <c r="AI15" s="394"/>
      <c r="AJ15" s="394"/>
      <c r="AK15" s="394"/>
      <c r="AL15" s="56"/>
      <c r="AM15" s="56"/>
      <c r="AN15" s="56"/>
      <c r="AO15" s="56"/>
      <c r="AP15" s="56"/>
      <c r="AQ15" s="56"/>
      <c r="AR15" s="56"/>
      <c r="AS15" s="56"/>
    </row>
    <row r="16" spans="1:45" s="5" customFormat="1" ht="12.9" customHeight="1">
      <c r="A16" s="302"/>
      <c r="B16" s="413"/>
      <c r="C16" s="414"/>
      <c r="D16" s="414"/>
      <c r="E16" s="424"/>
      <c r="F16" s="415"/>
      <c r="G16" s="415"/>
      <c r="H16" s="416"/>
      <c r="I16" s="417" t="s">
        <v>173</v>
      </c>
      <c r="J16" s="301"/>
      <c r="K16" s="418" t="str">
        <f>UPPER(IF(OR(J16="a",J16="as"),F15,IF(OR(J16="b",J16="bs"),F17,)))</f>
        <v/>
      </c>
      <c r="L16" s="418"/>
      <c r="M16" s="411"/>
      <c r="N16" s="429"/>
      <c r="O16" s="417"/>
      <c r="P16" s="427"/>
      <c r="Q16" s="118"/>
      <c r="R16" s="119"/>
      <c r="S16" s="56"/>
      <c r="T16" s="56"/>
      <c r="U16" s="433" t="e">
        <f>#REF!</f>
        <v>#REF!</v>
      </c>
      <c r="V16" s="56"/>
      <c r="W16" s="56"/>
      <c r="X16" s="56"/>
      <c r="Y16" s="275"/>
      <c r="Z16" s="275"/>
      <c r="AA16" s="275" t="s">
        <v>100</v>
      </c>
      <c r="AB16" s="276">
        <v>150</v>
      </c>
      <c r="AC16" s="276">
        <v>120</v>
      </c>
      <c r="AD16" s="276">
        <v>90</v>
      </c>
      <c r="AE16" s="276">
        <v>60</v>
      </c>
      <c r="AF16" s="276">
        <v>40</v>
      </c>
      <c r="AG16" s="276">
        <v>25</v>
      </c>
      <c r="AH16" s="276">
        <v>15</v>
      </c>
      <c r="AI16" s="394"/>
      <c r="AJ16" s="394"/>
      <c r="AK16" s="394"/>
      <c r="AL16" s="56"/>
      <c r="AM16" s="56"/>
      <c r="AN16" s="56"/>
      <c r="AO16" s="56"/>
      <c r="AP16" s="56"/>
      <c r="AQ16" s="56"/>
      <c r="AR16" s="56"/>
      <c r="AS16" s="56"/>
    </row>
    <row r="17" spans="1:45" s="5" customFormat="1" ht="12.9" customHeight="1">
      <c r="A17" s="302">
        <v>6</v>
      </c>
      <c r="B17" s="406" t="str">
        <f>IF($E17="","",VLOOKUP($E17,'1MD ELO (5)'!$A$7:$O$22,14))</f>
        <v/>
      </c>
      <c r="C17" s="407" t="str">
        <f>IF($E17="","",VLOOKUP($E17,'1MD ELO (5)'!$A$7:$O$22,15))</f>
        <v/>
      </c>
      <c r="D17" s="407" t="str">
        <f>IF($E17="","",VLOOKUP($E17,'1MD ELO (5)'!$A$7:$O$22,5))</f>
        <v/>
      </c>
      <c r="E17" s="420"/>
      <c r="F17" s="421" t="str">
        <f>UPPER(IF($E17="","",VLOOKUP($E17,'1MD ELO (5)'!$A$7:$O$22,2)))</f>
        <v/>
      </c>
      <c r="G17" s="421" t="str">
        <f>IF($E17="","",VLOOKUP($E17,'1MD ELO (5)'!$A$7:$O$22,3))</f>
        <v/>
      </c>
      <c r="H17" s="421"/>
      <c r="I17" s="421" t="str">
        <f>IF($E17="","",VLOOKUP($E17,'1MD ELO (5)'!$A$7:$O$22,4))</f>
        <v/>
      </c>
      <c r="J17" s="422"/>
      <c r="K17" s="411"/>
      <c r="L17" s="423"/>
      <c r="M17" s="411"/>
      <c r="N17" s="429"/>
      <c r="O17" s="427"/>
      <c r="P17" s="427"/>
      <c r="Q17" s="118"/>
      <c r="R17" s="119"/>
      <c r="S17" s="56"/>
      <c r="T17" s="56"/>
      <c r="U17" s="56"/>
      <c r="V17" s="56"/>
      <c r="W17" s="56"/>
      <c r="X17" s="56"/>
      <c r="Y17" s="275"/>
      <c r="Z17" s="275"/>
      <c r="AA17" s="275" t="s">
        <v>106</v>
      </c>
      <c r="AB17" s="276">
        <v>120</v>
      </c>
      <c r="AC17" s="276">
        <v>90</v>
      </c>
      <c r="AD17" s="276">
        <v>60</v>
      </c>
      <c r="AE17" s="276">
        <v>40</v>
      </c>
      <c r="AF17" s="276">
        <v>25</v>
      </c>
      <c r="AG17" s="276">
        <v>15</v>
      </c>
      <c r="AH17" s="276">
        <v>8</v>
      </c>
      <c r="AI17" s="394"/>
      <c r="AJ17" s="394"/>
      <c r="AK17" s="394"/>
      <c r="AL17" s="56"/>
      <c r="AM17" s="56"/>
      <c r="AN17" s="56"/>
      <c r="AO17" s="56"/>
      <c r="AP17" s="56"/>
      <c r="AQ17" s="56"/>
      <c r="AR17" s="56"/>
      <c r="AS17" s="56"/>
    </row>
    <row r="18" spans="1:45" s="5" customFormat="1" ht="12.9" customHeight="1">
      <c r="A18" s="302"/>
      <c r="B18" s="413"/>
      <c r="C18" s="414"/>
      <c r="D18" s="414"/>
      <c r="E18" s="424"/>
      <c r="F18" s="415"/>
      <c r="G18" s="415"/>
      <c r="H18" s="416"/>
      <c r="I18" s="415"/>
      <c r="J18" s="425"/>
      <c r="K18" s="417" t="s">
        <v>173</v>
      </c>
      <c r="L18" s="73"/>
      <c r="M18" s="418" t="str">
        <f>UPPER(IF(OR(L18="a",L18="as"),K16,IF(OR(L18="b",L18="bs"),K20,)))</f>
        <v/>
      </c>
      <c r="N18" s="434"/>
      <c r="O18" s="427"/>
      <c r="P18" s="427"/>
      <c r="Q18" s="118"/>
      <c r="R18" s="119"/>
      <c r="S18" s="56"/>
      <c r="T18" s="56"/>
      <c r="U18" s="56"/>
      <c r="V18" s="56"/>
      <c r="W18" s="56"/>
      <c r="X18" s="56"/>
      <c r="Y18" s="275"/>
      <c r="Z18" s="275"/>
      <c r="AA18" s="275" t="s">
        <v>109</v>
      </c>
      <c r="AB18" s="276">
        <v>90</v>
      </c>
      <c r="AC18" s="276">
        <v>60</v>
      </c>
      <c r="AD18" s="276">
        <v>40</v>
      </c>
      <c r="AE18" s="276">
        <v>25</v>
      </c>
      <c r="AF18" s="276">
        <v>15</v>
      </c>
      <c r="AG18" s="276">
        <v>8</v>
      </c>
      <c r="AH18" s="276">
        <v>4</v>
      </c>
      <c r="AI18" s="394"/>
      <c r="AJ18" s="394"/>
      <c r="AK18" s="394"/>
      <c r="AL18" s="56"/>
      <c r="AM18" s="56"/>
      <c r="AN18" s="56"/>
      <c r="AO18" s="56"/>
      <c r="AP18" s="56"/>
      <c r="AQ18" s="56"/>
      <c r="AR18" s="56"/>
      <c r="AS18" s="56"/>
    </row>
    <row r="19" spans="1:45" s="5" customFormat="1" ht="12.9" customHeight="1">
      <c r="A19" s="302">
        <v>7</v>
      </c>
      <c r="B19" s="406" t="str">
        <f>IF($E19="","",VLOOKUP($E19,'1MD ELO (5)'!$A$7:$O$22,14))</f>
        <v/>
      </c>
      <c r="C19" s="407" t="str">
        <f>IF($E19="","",VLOOKUP($E19,'1MD ELO (5)'!$A$7:$O$22,15))</f>
        <v/>
      </c>
      <c r="D19" s="407" t="str">
        <f>IF($E19="","",VLOOKUP($E19,'1MD ELO (5)'!$A$7:$O$22,5))</f>
        <v/>
      </c>
      <c r="E19" s="420"/>
      <c r="F19" s="421" t="str">
        <f>UPPER(IF($E19="","",VLOOKUP($E19,'1MD ELO (5)'!$A$7:$O$22,2)))</f>
        <v/>
      </c>
      <c r="G19" s="421" t="str">
        <f>IF($E19="","",VLOOKUP($E19,'1MD ELO (5)'!$A$7:$O$22,3))</f>
        <v/>
      </c>
      <c r="H19" s="421"/>
      <c r="I19" s="421" t="str">
        <f>IF($E19="","",VLOOKUP($E19,'1MD ELO (5)'!$A$7:$O$22,4))</f>
        <v/>
      </c>
      <c r="J19" s="410"/>
      <c r="K19" s="411"/>
      <c r="L19" s="428"/>
      <c r="M19" s="411"/>
      <c r="N19" s="427"/>
      <c r="O19" s="427"/>
      <c r="P19" s="427"/>
      <c r="Q19" s="118"/>
      <c r="R19" s="119"/>
      <c r="S19" s="56"/>
      <c r="T19" s="56"/>
      <c r="U19" s="56"/>
      <c r="V19" s="56"/>
      <c r="W19" s="56"/>
      <c r="X19" s="56"/>
      <c r="Y19" s="275"/>
      <c r="Z19" s="275"/>
      <c r="AA19" s="275" t="s">
        <v>121</v>
      </c>
      <c r="AB19" s="276">
        <v>60</v>
      </c>
      <c r="AC19" s="276">
        <v>40</v>
      </c>
      <c r="AD19" s="276">
        <v>25</v>
      </c>
      <c r="AE19" s="276">
        <v>15</v>
      </c>
      <c r="AF19" s="276">
        <v>8</v>
      </c>
      <c r="AG19" s="276">
        <v>4</v>
      </c>
      <c r="AH19" s="276">
        <v>2</v>
      </c>
      <c r="AI19" s="394"/>
      <c r="AJ19" s="394"/>
      <c r="AK19" s="394"/>
      <c r="AL19" s="56"/>
      <c r="AM19" s="56"/>
      <c r="AN19" s="56"/>
      <c r="AO19" s="56"/>
      <c r="AP19" s="56"/>
      <c r="AQ19" s="56"/>
      <c r="AR19" s="56"/>
      <c r="AS19" s="56"/>
    </row>
    <row r="20" spans="1:45" s="5" customFormat="1" ht="12.9" customHeight="1">
      <c r="A20" s="302"/>
      <c r="B20" s="413"/>
      <c r="C20" s="414"/>
      <c r="D20" s="414"/>
      <c r="E20" s="112"/>
      <c r="F20" s="415"/>
      <c r="G20" s="415"/>
      <c r="H20" s="416"/>
      <c r="I20" s="417" t="s">
        <v>173</v>
      </c>
      <c r="J20" s="301"/>
      <c r="K20" s="418" t="str">
        <f>UPPER(IF(OR(J20="a",J20="as"),F19,IF(OR(J20="b",J20="bs"),F21,)))</f>
        <v/>
      </c>
      <c r="L20" s="430"/>
      <c r="M20" s="411"/>
      <c r="N20" s="427"/>
      <c r="O20" s="427"/>
      <c r="P20" s="427"/>
      <c r="Q20" s="118"/>
      <c r="R20" s="119"/>
      <c r="S20" s="56"/>
      <c r="T20" s="56"/>
      <c r="U20" s="56"/>
      <c r="V20" s="56"/>
      <c r="W20" s="56"/>
      <c r="X20" s="56"/>
      <c r="Y20" s="275"/>
      <c r="Z20" s="275"/>
      <c r="AA20" s="275" t="s">
        <v>122</v>
      </c>
      <c r="AB20" s="276">
        <v>40</v>
      </c>
      <c r="AC20" s="276">
        <v>25</v>
      </c>
      <c r="AD20" s="276">
        <v>15</v>
      </c>
      <c r="AE20" s="276">
        <v>8</v>
      </c>
      <c r="AF20" s="276">
        <v>4</v>
      </c>
      <c r="AG20" s="276">
        <v>2</v>
      </c>
      <c r="AH20" s="276">
        <v>1</v>
      </c>
      <c r="AI20" s="394"/>
      <c r="AJ20" s="394"/>
      <c r="AK20" s="394"/>
      <c r="AL20" s="56"/>
      <c r="AM20" s="56"/>
      <c r="AN20" s="56"/>
      <c r="AO20" s="56"/>
      <c r="AP20" s="56"/>
      <c r="AQ20" s="56"/>
      <c r="AR20" s="56"/>
      <c r="AS20" s="56"/>
    </row>
    <row r="21" spans="1:45" s="5" customFormat="1" ht="12.9" customHeight="1">
      <c r="A21" s="309">
        <v>8</v>
      </c>
      <c r="B21" s="406" t="str">
        <f>IF($E21="","",VLOOKUP($E21,'1MD ELO (5)'!$A$7:$O$22,14))</f>
        <v/>
      </c>
      <c r="C21" s="407" t="str">
        <f>IF($E21="","",VLOOKUP($E21,'1MD ELO (5)'!$A$7:$O$22,15))</f>
        <v/>
      </c>
      <c r="D21" s="407" t="str">
        <f>IF($E21="","",VLOOKUP($E21,'1MD ELO (5)'!$A$7:$O$22,5))</f>
        <v/>
      </c>
      <c r="E21" s="408"/>
      <c r="F21" s="435" t="str">
        <f>UPPER(IF($E21="","",VLOOKUP($E21,'1MD ELO (5)'!$A$7:$O$22,2)))</f>
        <v/>
      </c>
      <c r="G21" s="435" t="str">
        <f>IF($E21="","",VLOOKUP($E21,'1MD ELO (5)'!$A$7:$O$22,3))</f>
        <v/>
      </c>
      <c r="H21" s="435"/>
      <c r="I21" s="435" t="str">
        <f>IF($E21="","",VLOOKUP($E21,'1MD ELO (5)'!$A$7:$O$22,4))</f>
        <v/>
      </c>
      <c r="J21" s="431"/>
      <c r="K21" s="411"/>
      <c r="L21" s="411"/>
      <c r="M21" s="411"/>
      <c r="N21" s="427"/>
      <c r="O21" s="427"/>
      <c r="P21" s="427"/>
      <c r="Q21" s="118"/>
      <c r="R21" s="119"/>
      <c r="S21" s="56"/>
      <c r="T21" s="56"/>
      <c r="U21" s="56"/>
      <c r="V21" s="56"/>
      <c r="W21" s="56"/>
      <c r="X21" s="56"/>
      <c r="Y21" s="275"/>
      <c r="Z21" s="275"/>
      <c r="AA21" s="275" t="s">
        <v>126</v>
      </c>
      <c r="AB21" s="276">
        <v>25</v>
      </c>
      <c r="AC21" s="276">
        <v>15</v>
      </c>
      <c r="AD21" s="276">
        <v>10</v>
      </c>
      <c r="AE21" s="276">
        <v>6</v>
      </c>
      <c r="AF21" s="276">
        <v>3</v>
      </c>
      <c r="AG21" s="276">
        <v>1</v>
      </c>
      <c r="AH21" s="276">
        <v>0</v>
      </c>
      <c r="AI21" s="394"/>
      <c r="AJ21" s="394"/>
      <c r="AK21" s="394"/>
      <c r="AL21" s="56"/>
      <c r="AM21" s="56"/>
      <c r="AN21" s="56"/>
      <c r="AO21" s="56"/>
      <c r="AP21" s="56"/>
      <c r="AQ21" s="56"/>
      <c r="AR21" s="56"/>
      <c r="AS21" s="56"/>
    </row>
    <row r="22" spans="1:45" s="5" customFormat="1" ht="9.6" customHeight="1">
      <c r="A22" s="436"/>
      <c r="B22" s="352"/>
      <c r="C22" s="352"/>
      <c r="D22" s="352"/>
      <c r="E22" s="112"/>
      <c r="F22" s="352"/>
      <c r="G22" s="352"/>
      <c r="H22" s="352"/>
      <c r="I22" s="352"/>
      <c r="J22" s="112"/>
      <c r="K22" s="352"/>
      <c r="L22" s="352"/>
      <c r="M22" s="352"/>
      <c r="N22" s="118"/>
      <c r="O22" s="118"/>
      <c r="P22" s="118"/>
      <c r="Q22" s="118"/>
      <c r="R22" s="119"/>
      <c r="S22" s="56"/>
      <c r="T22" s="56"/>
      <c r="U22" s="56"/>
      <c r="V22" s="56"/>
      <c r="W22" s="56"/>
      <c r="X22" s="56"/>
      <c r="Y22" s="275"/>
      <c r="Z22" s="275"/>
      <c r="AA22" s="275" t="s">
        <v>127</v>
      </c>
      <c r="AB22" s="276">
        <v>15</v>
      </c>
      <c r="AC22" s="276">
        <v>10</v>
      </c>
      <c r="AD22" s="276">
        <v>6</v>
      </c>
      <c r="AE22" s="276">
        <v>3</v>
      </c>
      <c r="AF22" s="276">
        <v>1</v>
      </c>
      <c r="AG22" s="276">
        <v>0</v>
      </c>
      <c r="AH22" s="276">
        <v>0</v>
      </c>
      <c r="AI22" s="394"/>
      <c r="AJ22" s="394"/>
      <c r="AK22" s="394"/>
      <c r="AL22" s="56"/>
      <c r="AM22" s="56"/>
      <c r="AN22" s="56"/>
      <c r="AO22" s="56"/>
      <c r="AP22" s="56"/>
      <c r="AQ22" s="56"/>
      <c r="AR22" s="56"/>
      <c r="AS22" s="56"/>
    </row>
    <row r="23" spans="1:45" s="5" customFormat="1" ht="9.6" customHeight="1">
      <c r="A23" s="113"/>
      <c r="B23" s="112"/>
      <c r="C23" s="112"/>
      <c r="D23" s="112"/>
      <c r="E23" s="112"/>
      <c r="F23" s="352"/>
      <c r="G23" s="352"/>
      <c r="H23" s="56"/>
      <c r="I23" s="437"/>
      <c r="J23" s="112"/>
      <c r="K23" s="352"/>
      <c r="L23" s="352"/>
      <c r="M23" s="352"/>
      <c r="N23" s="118"/>
      <c r="O23" s="118"/>
      <c r="P23" s="118"/>
      <c r="Q23" s="118"/>
      <c r="R23" s="119"/>
      <c r="S23" s="56"/>
      <c r="T23" s="56"/>
      <c r="U23" s="56"/>
      <c r="V23" s="56"/>
      <c r="W23" s="56"/>
      <c r="X23" s="56"/>
      <c r="Y23" s="275"/>
      <c r="Z23" s="275"/>
      <c r="AA23" s="275" t="s">
        <v>131</v>
      </c>
      <c r="AB23" s="276">
        <v>10</v>
      </c>
      <c r="AC23" s="276">
        <v>6</v>
      </c>
      <c r="AD23" s="276">
        <v>3</v>
      </c>
      <c r="AE23" s="276">
        <v>1</v>
      </c>
      <c r="AF23" s="276">
        <v>0</v>
      </c>
      <c r="AG23" s="276">
        <v>0</v>
      </c>
      <c r="AH23" s="276">
        <v>0</v>
      </c>
      <c r="AI23" s="394"/>
      <c r="AJ23" s="394"/>
      <c r="AK23" s="394"/>
      <c r="AL23" s="56"/>
      <c r="AM23" s="56"/>
      <c r="AN23" s="56"/>
      <c r="AO23" s="56"/>
      <c r="AP23" s="56"/>
      <c r="AQ23" s="56"/>
      <c r="AR23" s="56"/>
      <c r="AS23" s="56"/>
    </row>
    <row r="24" spans="1:45" s="5" customFormat="1" ht="9.6" customHeight="1">
      <c r="A24" s="113"/>
      <c r="B24" s="352"/>
      <c r="C24" s="352"/>
      <c r="D24" s="352"/>
      <c r="E24" s="112"/>
      <c r="F24" s="352"/>
      <c r="G24" s="352"/>
      <c r="H24" s="352"/>
      <c r="I24" s="352"/>
      <c r="J24" s="112"/>
      <c r="K24" s="352"/>
      <c r="L24" s="438"/>
      <c r="M24" s="352"/>
      <c r="N24" s="118"/>
      <c r="O24" s="118"/>
      <c r="P24" s="118"/>
      <c r="Q24" s="118"/>
      <c r="R24" s="119"/>
      <c r="S24" s="56"/>
      <c r="T24" s="56"/>
      <c r="U24" s="56"/>
      <c r="V24" s="56"/>
      <c r="W24" s="56"/>
      <c r="X24" s="56"/>
      <c r="Y24" s="275"/>
      <c r="Z24" s="275"/>
      <c r="AA24" s="275" t="s">
        <v>132</v>
      </c>
      <c r="AB24" s="276">
        <v>6</v>
      </c>
      <c r="AC24" s="276">
        <v>3</v>
      </c>
      <c r="AD24" s="276">
        <v>1</v>
      </c>
      <c r="AE24" s="276">
        <v>0</v>
      </c>
      <c r="AF24" s="276">
        <v>0</v>
      </c>
      <c r="AG24" s="276">
        <v>0</v>
      </c>
      <c r="AH24" s="276">
        <v>0</v>
      </c>
      <c r="AI24" s="394"/>
      <c r="AJ24" s="394"/>
      <c r="AK24" s="394"/>
      <c r="AL24" s="56"/>
      <c r="AM24" s="56"/>
      <c r="AN24" s="56"/>
      <c r="AO24" s="56"/>
      <c r="AP24" s="56"/>
      <c r="AQ24" s="56"/>
      <c r="AR24" s="56"/>
      <c r="AS24" s="56"/>
    </row>
    <row r="25" spans="1:45" s="5" customFormat="1" ht="9.6" customHeight="1">
      <c r="A25" s="113"/>
      <c r="B25" s="112"/>
      <c r="C25" s="112"/>
      <c r="D25" s="112"/>
      <c r="E25" s="112"/>
      <c r="F25" s="352"/>
      <c r="G25" s="352"/>
      <c r="H25" s="56"/>
      <c r="I25" s="352"/>
      <c r="J25" s="112"/>
      <c r="K25" s="437"/>
      <c r="L25" s="112"/>
      <c r="M25" s="352"/>
      <c r="N25" s="118"/>
      <c r="O25" s="118"/>
      <c r="P25" s="118"/>
      <c r="Q25" s="118"/>
      <c r="R25" s="119"/>
      <c r="S25" s="56"/>
      <c r="T25" s="56"/>
      <c r="U25" s="56"/>
      <c r="V25" s="56"/>
      <c r="W25" s="56"/>
      <c r="X25" s="56"/>
      <c r="Y25" s="275"/>
      <c r="Z25" s="275"/>
      <c r="AA25" s="275" t="s">
        <v>137</v>
      </c>
      <c r="AB25" s="276">
        <v>3</v>
      </c>
      <c r="AC25" s="276">
        <v>2</v>
      </c>
      <c r="AD25" s="276">
        <v>1</v>
      </c>
      <c r="AE25" s="276">
        <v>0</v>
      </c>
      <c r="AF25" s="276">
        <v>0</v>
      </c>
      <c r="AG25" s="276">
        <v>0</v>
      </c>
      <c r="AH25" s="276">
        <v>0</v>
      </c>
      <c r="AI25" s="394"/>
      <c r="AJ25" s="394"/>
      <c r="AK25" s="394"/>
      <c r="AL25" s="56"/>
      <c r="AM25" s="56"/>
      <c r="AN25" s="56"/>
      <c r="AO25" s="56"/>
      <c r="AP25" s="56"/>
      <c r="AQ25" s="56"/>
      <c r="AR25" s="56"/>
      <c r="AS25" s="56"/>
    </row>
    <row r="26" spans="1:45" s="5" customFormat="1" ht="9.6" customHeight="1">
      <c r="A26" s="113"/>
      <c r="B26" s="352"/>
      <c r="C26" s="352"/>
      <c r="D26" s="352"/>
      <c r="E26" s="112"/>
      <c r="F26" s="352"/>
      <c r="G26" s="352"/>
      <c r="H26" s="352"/>
      <c r="I26" s="352"/>
      <c r="J26" s="112"/>
      <c r="K26" s="352"/>
      <c r="L26" s="352"/>
      <c r="M26" s="352"/>
      <c r="N26" s="118"/>
      <c r="O26" s="118"/>
      <c r="P26" s="118"/>
      <c r="Q26" s="118"/>
      <c r="R26" s="119"/>
      <c r="S26" s="367"/>
      <c r="T26" s="56"/>
      <c r="U26" s="56"/>
      <c r="V26" s="56"/>
      <c r="W26" s="56"/>
      <c r="X26" s="56"/>
      <c r="Y26"/>
      <c r="Z26"/>
      <c r="AA26"/>
      <c r="AB26"/>
      <c r="AC26"/>
      <c r="AD26"/>
      <c r="AE26"/>
      <c r="AF26"/>
      <c r="AG26"/>
      <c r="AH26"/>
      <c r="AI26" s="394"/>
      <c r="AJ26" s="394"/>
      <c r="AK26" s="394"/>
      <c r="AL26" s="56"/>
      <c r="AM26" s="56"/>
      <c r="AN26" s="56"/>
      <c r="AO26" s="56"/>
      <c r="AP26" s="56"/>
      <c r="AQ26" s="56"/>
      <c r="AR26" s="56"/>
      <c r="AS26" s="56"/>
    </row>
    <row r="27" spans="1:45" s="5" customFormat="1" ht="9.6" customHeight="1">
      <c r="A27" s="113"/>
      <c r="B27" s="112"/>
      <c r="C27" s="112"/>
      <c r="D27" s="112"/>
      <c r="E27" s="112"/>
      <c r="F27" s="352"/>
      <c r="G27" s="352"/>
      <c r="H27" s="56"/>
      <c r="I27" s="437"/>
      <c r="J27" s="112"/>
      <c r="K27" s="352"/>
      <c r="L27" s="352"/>
      <c r="M27" s="352"/>
      <c r="N27" s="118"/>
      <c r="O27" s="118"/>
      <c r="P27" s="118"/>
      <c r="Q27" s="118"/>
      <c r="R27" s="119"/>
      <c r="S27" s="56"/>
      <c r="T27" s="56"/>
      <c r="U27" s="56"/>
      <c r="V27" s="56"/>
      <c r="W27" s="56"/>
      <c r="X27" s="56"/>
      <c r="Y27"/>
      <c r="Z27"/>
      <c r="AA27"/>
      <c r="AB27"/>
      <c r="AC27"/>
      <c r="AD27"/>
      <c r="AE27"/>
      <c r="AF27"/>
      <c r="AG27"/>
      <c r="AH27"/>
      <c r="AI27" s="394"/>
      <c r="AJ27" s="394"/>
      <c r="AK27" s="394"/>
      <c r="AL27" s="56"/>
      <c r="AM27" s="56"/>
      <c r="AN27" s="56"/>
      <c r="AO27" s="56"/>
      <c r="AP27" s="56"/>
      <c r="AQ27" s="56"/>
      <c r="AR27" s="56"/>
      <c r="AS27" s="56"/>
    </row>
    <row r="28" spans="1:45" s="5" customFormat="1" ht="9.6" customHeight="1">
      <c r="A28" s="113"/>
      <c r="B28" s="352"/>
      <c r="C28" s="352"/>
      <c r="D28" s="352"/>
      <c r="E28" s="112"/>
      <c r="F28" s="352"/>
      <c r="G28" s="352"/>
      <c r="H28" s="352"/>
      <c r="I28" s="352"/>
      <c r="J28" s="112"/>
      <c r="K28" s="352"/>
      <c r="L28" s="352"/>
      <c r="M28" s="352"/>
      <c r="N28" s="118"/>
      <c r="O28" s="118"/>
      <c r="P28" s="118"/>
      <c r="Q28" s="118"/>
      <c r="R28" s="119"/>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s="5" customFormat="1" ht="9.6" customHeight="1">
      <c r="A29" s="113"/>
      <c r="B29" s="112"/>
      <c r="C29" s="112"/>
      <c r="D29" s="112"/>
      <c r="E29" s="112"/>
      <c r="F29" s="352"/>
      <c r="G29" s="352"/>
      <c r="H29" s="56"/>
      <c r="I29" s="352"/>
      <c r="J29" s="112"/>
      <c r="K29" s="352"/>
      <c r="L29" s="352"/>
      <c r="M29" s="437"/>
      <c r="N29" s="112"/>
      <c r="O29" s="352"/>
      <c r="P29" s="118"/>
      <c r="Q29" s="118"/>
      <c r="R29" s="119"/>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s="5" customFormat="1" ht="9.6" customHeight="1">
      <c r="A30" s="113"/>
      <c r="B30" s="352"/>
      <c r="C30" s="352"/>
      <c r="D30" s="352"/>
      <c r="E30" s="112"/>
      <c r="F30" s="352"/>
      <c r="G30" s="352"/>
      <c r="H30" s="352"/>
      <c r="I30" s="352"/>
      <c r="J30" s="112"/>
      <c r="K30" s="352"/>
      <c r="L30" s="352"/>
      <c r="M30" s="352"/>
      <c r="N30" s="118"/>
      <c r="O30" s="352"/>
      <c r="P30" s="118"/>
      <c r="Q30" s="118"/>
      <c r="R30" s="119"/>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s="5" customFormat="1" ht="9.6" customHeight="1">
      <c r="A31" s="113"/>
      <c r="B31" s="112"/>
      <c r="C31" s="112"/>
      <c r="D31" s="112"/>
      <c r="E31" s="112"/>
      <c r="F31" s="352"/>
      <c r="G31" s="352"/>
      <c r="H31" s="56"/>
      <c r="I31" s="437"/>
      <c r="J31" s="112"/>
      <c r="K31" s="352"/>
      <c r="L31" s="352"/>
      <c r="M31" s="352"/>
      <c r="N31" s="118"/>
      <c r="O31" s="118"/>
      <c r="P31" s="118"/>
      <c r="Q31" s="118"/>
      <c r="R31" s="119"/>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s="5" customFormat="1" ht="9.6" customHeight="1">
      <c r="A32" s="113"/>
      <c r="B32" s="352"/>
      <c r="C32" s="352"/>
      <c r="D32" s="352"/>
      <c r="E32" s="112"/>
      <c r="F32" s="352"/>
      <c r="G32" s="352"/>
      <c r="H32" s="352"/>
      <c r="I32" s="352"/>
      <c r="J32" s="112"/>
      <c r="K32" s="352"/>
      <c r="L32" s="438"/>
      <c r="M32" s="352"/>
      <c r="N32" s="118"/>
      <c r="O32" s="118"/>
      <c r="P32" s="118"/>
      <c r="Q32" s="118"/>
      <c r="R32" s="119"/>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s="5" customFormat="1" ht="9.6" customHeight="1">
      <c r="A33" s="113"/>
      <c r="B33" s="112"/>
      <c r="C33" s="112"/>
      <c r="D33" s="112"/>
      <c r="E33" s="112"/>
      <c r="F33" s="352"/>
      <c r="G33" s="352"/>
      <c r="H33" s="56"/>
      <c r="I33" s="352"/>
      <c r="J33" s="112"/>
      <c r="K33" s="437"/>
      <c r="L33" s="112"/>
      <c r="M33" s="352"/>
      <c r="N33" s="118"/>
      <c r="O33" s="118"/>
      <c r="P33" s="118"/>
      <c r="Q33" s="118"/>
      <c r="R33" s="119"/>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s="5" customFormat="1" ht="9.6" customHeight="1">
      <c r="A34" s="113"/>
      <c r="B34" s="352"/>
      <c r="C34" s="352"/>
      <c r="D34" s="352"/>
      <c r="E34" s="112"/>
      <c r="F34" s="352"/>
      <c r="G34" s="352"/>
      <c r="H34" s="352"/>
      <c r="I34" s="352"/>
      <c r="J34" s="112"/>
      <c r="K34" s="352"/>
      <c r="L34" s="352"/>
      <c r="M34" s="352"/>
      <c r="N34" s="118"/>
      <c r="O34" s="118"/>
      <c r="P34" s="118"/>
      <c r="Q34" s="118"/>
      <c r="R34" s="119"/>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s="5" customFormat="1" ht="9.6" customHeight="1">
      <c r="A35" s="113"/>
      <c r="B35" s="112"/>
      <c r="C35" s="112"/>
      <c r="D35" s="112"/>
      <c r="E35" s="112"/>
      <c r="F35" s="352"/>
      <c r="G35" s="352"/>
      <c r="H35" s="56"/>
      <c r="I35" s="437"/>
      <c r="J35" s="112"/>
      <c r="K35" s="352"/>
      <c r="L35" s="352"/>
      <c r="M35" s="352"/>
      <c r="N35" s="118"/>
      <c r="O35" s="118"/>
      <c r="P35" s="118"/>
      <c r="Q35" s="118"/>
      <c r="R35" s="119"/>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s="5" customFormat="1" ht="9.6" customHeight="1">
      <c r="A36" s="436"/>
      <c r="B36" s="352"/>
      <c r="C36" s="352"/>
      <c r="D36" s="352"/>
      <c r="E36" s="112"/>
      <c r="F36" s="352"/>
      <c r="G36" s="352"/>
      <c r="H36" s="352"/>
      <c r="I36" s="352"/>
      <c r="J36" s="112"/>
      <c r="K36" s="352"/>
      <c r="L36" s="352"/>
      <c r="M36" s="352"/>
      <c r="N36" s="352"/>
      <c r="O36" s="352"/>
      <c r="P36" s="352"/>
      <c r="Q36" s="118"/>
      <c r="R36" s="119"/>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s="5" customFormat="1" ht="9.6" customHeight="1">
      <c r="A37" s="113"/>
      <c r="B37" s="112"/>
      <c r="C37" s="112"/>
      <c r="D37" s="112"/>
      <c r="E37" s="112"/>
      <c r="F37" s="439"/>
      <c r="G37" s="439"/>
      <c r="H37" s="440"/>
      <c r="I37" s="411"/>
      <c r="J37" s="425"/>
      <c r="K37" s="411"/>
      <c r="L37" s="411"/>
      <c r="M37" s="411"/>
      <c r="N37" s="427"/>
      <c r="O37" s="427"/>
      <c r="P37" s="427"/>
      <c r="Q37" s="118"/>
      <c r="R37" s="119"/>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s="5" customFormat="1" ht="9.6" customHeight="1">
      <c r="A38" s="436"/>
      <c r="B38" s="352"/>
      <c r="C38" s="352"/>
      <c r="D38" s="352"/>
      <c r="E38" s="112"/>
      <c r="F38" s="352"/>
      <c r="G38" s="352"/>
      <c r="H38" s="352"/>
      <c r="I38" s="352"/>
      <c r="J38" s="112"/>
      <c r="K38" s="352"/>
      <c r="L38" s="352"/>
      <c r="M38" s="352"/>
      <c r="N38" s="118"/>
      <c r="O38" s="118"/>
      <c r="P38" s="118"/>
      <c r="Q38" s="118"/>
      <c r="R38" s="119"/>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s="5" customFormat="1" ht="9.6" customHeight="1">
      <c r="A39" s="113"/>
      <c r="B39" s="112"/>
      <c r="C39" s="112"/>
      <c r="D39" s="112"/>
      <c r="E39" s="112"/>
      <c r="F39" s="352"/>
      <c r="G39" s="352"/>
      <c r="H39" s="56"/>
      <c r="I39" s="437"/>
      <c r="J39" s="112"/>
      <c r="K39" s="352"/>
      <c r="L39" s="352"/>
      <c r="M39" s="352"/>
      <c r="N39" s="118"/>
      <c r="O39" s="118"/>
      <c r="P39" s="118"/>
      <c r="Q39" s="118"/>
      <c r="R39" s="119"/>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s="5" customFormat="1" ht="9.6" customHeight="1">
      <c r="A40" s="113"/>
      <c r="B40" s="352"/>
      <c r="C40" s="352"/>
      <c r="D40" s="352"/>
      <c r="E40" s="112"/>
      <c r="F40" s="352"/>
      <c r="G40" s="352"/>
      <c r="H40" s="352"/>
      <c r="I40" s="352"/>
      <c r="J40" s="112"/>
      <c r="K40" s="352"/>
      <c r="L40" s="438"/>
      <c r="M40" s="352"/>
      <c r="N40" s="118"/>
      <c r="O40" s="118"/>
      <c r="P40" s="118"/>
      <c r="Q40" s="118"/>
      <c r="R40" s="119"/>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s="5" customFormat="1" ht="9.6" customHeight="1">
      <c r="A41" s="113"/>
      <c r="B41" s="112"/>
      <c r="C41" s="112"/>
      <c r="D41" s="112"/>
      <c r="E41" s="112"/>
      <c r="F41" s="352"/>
      <c r="G41" s="352"/>
      <c r="H41" s="56"/>
      <c r="I41" s="352"/>
      <c r="J41" s="112"/>
      <c r="K41" s="437"/>
      <c r="L41" s="112"/>
      <c r="M41" s="352"/>
      <c r="N41" s="118"/>
      <c r="O41" s="118"/>
      <c r="P41" s="118"/>
      <c r="Q41" s="118"/>
      <c r="R41" s="119"/>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s="5" customFormat="1" ht="9.6" customHeight="1">
      <c r="A42" s="113"/>
      <c r="B42" s="352"/>
      <c r="C42" s="352"/>
      <c r="D42" s="352"/>
      <c r="E42" s="112"/>
      <c r="F42" s="352"/>
      <c r="G42" s="352"/>
      <c r="H42" s="352"/>
      <c r="I42" s="352"/>
      <c r="J42" s="112"/>
      <c r="K42" s="352"/>
      <c r="L42" s="352"/>
      <c r="M42" s="352"/>
      <c r="N42" s="118"/>
      <c r="O42" s="118"/>
      <c r="P42" s="118"/>
      <c r="Q42" s="118"/>
      <c r="R42" s="119"/>
      <c r="S42" s="367"/>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s="5" customFormat="1" ht="9.6" customHeight="1">
      <c r="A43" s="113"/>
      <c r="B43" s="112"/>
      <c r="C43" s="112"/>
      <c r="D43" s="112"/>
      <c r="E43" s="112"/>
      <c r="F43" s="352"/>
      <c r="G43" s="352"/>
      <c r="H43" s="56"/>
      <c r="I43" s="437"/>
      <c r="J43" s="112"/>
      <c r="K43" s="352"/>
      <c r="L43" s="352"/>
      <c r="M43" s="352"/>
      <c r="N43" s="118"/>
      <c r="O43" s="118"/>
      <c r="P43" s="118"/>
      <c r="Q43" s="118"/>
      <c r="R43" s="119"/>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s="5" customFormat="1" ht="9.6" customHeight="1">
      <c r="A44" s="113"/>
      <c r="B44" s="352"/>
      <c r="C44" s="352"/>
      <c r="D44" s="352"/>
      <c r="E44" s="112"/>
      <c r="F44" s="352"/>
      <c r="G44" s="352"/>
      <c r="H44" s="352"/>
      <c r="I44" s="352"/>
      <c r="J44" s="112"/>
      <c r="K44" s="352"/>
      <c r="L44" s="352"/>
      <c r="M44" s="352"/>
      <c r="N44" s="118"/>
      <c r="O44" s="118"/>
      <c r="P44" s="118"/>
      <c r="Q44" s="118"/>
      <c r="R44" s="119"/>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s="5" customFormat="1" ht="9.6" customHeight="1">
      <c r="A45" s="113"/>
      <c r="B45" s="112"/>
      <c r="C45" s="112"/>
      <c r="D45" s="112"/>
      <c r="E45" s="112"/>
      <c r="F45" s="352"/>
      <c r="G45" s="352"/>
      <c r="H45" s="56"/>
      <c r="I45" s="352"/>
      <c r="J45" s="112"/>
      <c r="K45" s="352"/>
      <c r="L45" s="352"/>
      <c r="M45" s="437"/>
      <c r="N45" s="112"/>
      <c r="O45" s="352"/>
      <c r="P45" s="118"/>
      <c r="Q45" s="118"/>
      <c r="R45" s="119"/>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s="5" customFormat="1" ht="9.6" customHeight="1">
      <c r="A46" s="113"/>
      <c r="B46" s="352"/>
      <c r="C46" s="352"/>
      <c r="D46" s="352"/>
      <c r="E46" s="112"/>
      <c r="F46" s="352"/>
      <c r="G46" s="352"/>
      <c r="H46" s="352"/>
      <c r="I46" s="352"/>
      <c r="J46" s="112"/>
      <c r="K46" s="352"/>
      <c r="L46" s="352"/>
      <c r="M46" s="352"/>
      <c r="N46" s="118"/>
      <c r="O46" s="352"/>
      <c r="P46" s="118"/>
      <c r="Q46" s="118"/>
      <c r="R46" s="119"/>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s="5" customFormat="1" ht="9.6" customHeight="1">
      <c r="A47" s="113"/>
      <c r="B47" s="112"/>
      <c r="C47" s="112"/>
      <c r="D47" s="112"/>
      <c r="E47" s="112"/>
      <c r="F47" s="352"/>
      <c r="G47" s="352"/>
      <c r="H47" s="56"/>
      <c r="I47" s="437"/>
      <c r="J47" s="112"/>
      <c r="K47" s="352"/>
      <c r="L47" s="352"/>
      <c r="M47" s="352"/>
      <c r="N47" s="118"/>
      <c r="O47" s="118"/>
      <c r="P47" s="118"/>
      <c r="Q47" s="118"/>
      <c r="R47" s="119"/>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s="5" customFormat="1" ht="9.6" customHeight="1">
      <c r="A48" s="113"/>
      <c r="B48" s="352"/>
      <c r="C48" s="352"/>
      <c r="D48" s="352"/>
      <c r="E48" s="112"/>
      <c r="F48" s="352"/>
      <c r="G48" s="352"/>
      <c r="H48" s="352"/>
      <c r="I48" s="352"/>
      <c r="J48" s="112"/>
      <c r="K48" s="352"/>
      <c r="L48" s="438"/>
      <c r="M48" s="352"/>
      <c r="N48" s="118"/>
      <c r="O48" s="118"/>
      <c r="P48" s="118"/>
      <c r="Q48" s="118"/>
      <c r="R48" s="119"/>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s="5" customFormat="1" ht="9.6" customHeight="1">
      <c r="A49" s="113"/>
      <c r="B49" s="112"/>
      <c r="C49" s="112"/>
      <c r="D49" s="112"/>
      <c r="E49" s="112"/>
      <c r="F49" s="352"/>
      <c r="G49" s="352"/>
      <c r="H49" s="56"/>
      <c r="I49" s="352"/>
      <c r="J49" s="112"/>
      <c r="K49" s="437"/>
      <c r="L49" s="112"/>
      <c r="M49" s="352"/>
      <c r="N49" s="118"/>
      <c r="O49" s="118"/>
      <c r="P49" s="118"/>
      <c r="Q49" s="118"/>
      <c r="R49" s="119"/>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s="5" customFormat="1" ht="9.6" customHeight="1">
      <c r="A50" s="113"/>
      <c r="B50" s="352"/>
      <c r="C50" s="352"/>
      <c r="D50" s="352"/>
      <c r="E50" s="112"/>
      <c r="F50" s="352"/>
      <c r="G50" s="352"/>
      <c r="H50" s="352"/>
      <c r="I50" s="352"/>
      <c r="J50" s="112"/>
      <c r="K50" s="352"/>
      <c r="L50" s="352"/>
      <c r="M50" s="352"/>
      <c r="N50" s="118"/>
      <c r="O50" s="118"/>
      <c r="P50" s="118"/>
      <c r="Q50" s="118"/>
      <c r="R50" s="119"/>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s="5" customFormat="1" ht="9.6" customHeight="1">
      <c r="A51" s="113"/>
      <c r="B51" s="112"/>
      <c r="C51" s="112"/>
      <c r="D51" s="112"/>
      <c r="E51" s="112"/>
      <c r="F51" s="352"/>
      <c r="G51" s="352"/>
      <c r="H51" s="56"/>
      <c r="I51" s="437"/>
      <c r="J51" s="112"/>
      <c r="K51" s="352"/>
      <c r="L51" s="352"/>
      <c r="M51" s="352"/>
      <c r="N51" s="118"/>
      <c r="O51" s="118"/>
      <c r="P51" s="118"/>
      <c r="Q51" s="118"/>
      <c r="R51" s="119"/>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s="5" customFormat="1" ht="9.6" customHeight="1">
      <c r="A52" s="436"/>
      <c r="B52" s="352"/>
      <c r="C52" s="352"/>
      <c r="D52" s="352"/>
      <c r="E52" s="112"/>
      <c r="F52" s="441"/>
      <c r="G52" s="441"/>
      <c r="H52" s="441"/>
      <c r="I52" s="441"/>
      <c r="J52" s="112"/>
      <c r="K52" s="352"/>
      <c r="L52" s="352"/>
      <c r="M52" s="352"/>
      <c r="N52" s="352"/>
      <c r="O52" s="352"/>
      <c r="P52" s="352"/>
      <c r="Q52" s="118"/>
      <c r="R52" s="119"/>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s="5" customFormat="1" ht="6.75" customHeight="1">
      <c r="A53" s="368"/>
      <c r="B53" s="368"/>
      <c r="C53" s="368"/>
      <c r="D53" s="368"/>
      <c r="E53" s="368"/>
      <c r="F53" s="442"/>
      <c r="G53" s="442"/>
      <c r="H53" s="442"/>
      <c r="I53" s="442"/>
      <c r="J53" s="370"/>
      <c r="K53" s="121"/>
      <c r="L53" s="122"/>
      <c r="M53" s="121"/>
      <c r="N53" s="122"/>
      <c r="O53" s="121"/>
      <c r="P53" s="122"/>
      <c r="Q53" s="121"/>
      <c r="R53" s="122"/>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s="6" customFormat="1" ht="10.5" customHeight="1">
      <c r="A54" s="125" t="s">
        <v>112</v>
      </c>
      <c r="B54" s="126"/>
      <c r="C54" s="126"/>
      <c r="D54" s="330"/>
      <c r="E54" s="128" t="s">
        <v>140</v>
      </c>
      <c r="F54" s="129" t="s">
        <v>141</v>
      </c>
      <c r="G54" s="128"/>
      <c r="H54" s="371"/>
      <c r="I54" s="372"/>
      <c r="J54" s="128" t="s">
        <v>140</v>
      </c>
      <c r="K54" s="129" t="s">
        <v>142</v>
      </c>
      <c r="L54" s="131"/>
      <c r="M54" s="129" t="s">
        <v>143</v>
      </c>
      <c r="N54" s="132"/>
      <c r="O54" s="133" t="s">
        <v>144</v>
      </c>
      <c r="P54" s="133"/>
      <c r="Q54" s="134"/>
      <c r="R54" s="135"/>
      <c r="T54" s="140"/>
      <c r="U54" s="140"/>
      <c r="V54" s="140"/>
      <c r="W54" s="140"/>
      <c r="X54" s="140"/>
      <c r="Y54" s="140"/>
      <c r="Z54" s="140"/>
      <c r="AA54" s="140"/>
      <c r="AB54" s="140"/>
      <c r="AC54" s="140"/>
      <c r="AD54" s="140"/>
      <c r="AE54" s="140"/>
      <c r="AF54" s="140"/>
      <c r="AG54" s="140"/>
      <c r="AH54" s="140"/>
      <c r="AI54" s="443"/>
      <c r="AJ54" s="443"/>
      <c r="AK54" s="443"/>
      <c r="AL54" s="140"/>
      <c r="AM54" s="140"/>
      <c r="AN54" s="140"/>
      <c r="AO54" s="140"/>
      <c r="AP54" s="140"/>
      <c r="AQ54" s="140"/>
      <c r="AR54" s="140"/>
      <c r="AS54" s="140"/>
    </row>
    <row r="55" spans="1:45" s="6" customFormat="1" ht="9" customHeight="1">
      <c r="A55" s="444" t="s">
        <v>145</v>
      </c>
      <c r="B55" s="445"/>
      <c r="C55" s="446"/>
      <c r="D55" s="447"/>
      <c r="E55" s="373">
        <v>1</v>
      </c>
      <c r="F55" s="140" t="str">
        <f>IF(E55&gt;$R$62,,UPPER(VLOOKUP(E55,'1MD ELO (5)'!$A$7:$Q$134,2)))</f>
        <v/>
      </c>
      <c r="G55" s="373"/>
      <c r="H55" s="140"/>
      <c r="I55" s="339"/>
      <c r="J55" s="448" t="s">
        <v>146</v>
      </c>
      <c r="K55" s="185"/>
      <c r="L55" s="449"/>
      <c r="M55" s="185"/>
      <c r="N55" s="450"/>
      <c r="O55" s="451" t="s">
        <v>147</v>
      </c>
      <c r="P55" s="452"/>
      <c r="Q55" s="452"/>
      <c r="R55" s="450"/>
      <c r="T55" s="140"/>
      <c r="U55" s="140"/>
      <c r="V55" s="140"/>
      <c r="W55" s="140"/>
      <c r="X55" s="140"/>
      <c r="Y55" s="140"/>
      <c r="Z55" s="140"/>
      <c r="AA55" s="140"/>
      <c r="AB55" s="140"/>
      <c r="AC55" s="140"/>
      <c r="AD55" s="140"/>
      <c r="AE55" s="140"/>
      <c r="AF55" s="140"/>
      <c r="AG55" s="140"/>
      <c r="AH55" s="140"/>
      <c r="AI55" s="443"/>
      <c r="AJ55" s="443"/>
      <c r="AK55" s="443"/>
      <c r="AL55" s="140"/>
      <c r="AM55" s="140"/>
      <c r="AN55" s="140"/>
      <c r="AO55" s="140"/>
      <c r="AP55" s="140"/>
      <c r="AQ55" s="140"/>
      <c r="AR55" s="140"/>
      <c r="AS55" s="140"/>
    </row>
    <row r="56" spans="1:45" s="6" customFormat="1" ht="9" customHeight="1">
      <c r="A56" s="453" t="s">
        <v>148</v>
      </c>
      <c r="B56" s="186"/>
      <c r="C56" s="454"/>
      <c r="D56" s="455"/>
      <c r="E56" s="373">
        <v>2</v>
      </c>
      <c r="F56" s="140" t="str">
        <f>IF(E56&gt;$R$62,,UPPER(VLOOKUP(E56,'1MD ELO (5)'!$A$7:$Q$134,2)))</f>
        <v/>
      </c>
      <c r="G56" s="373"/>
      <c r="H56" s="140"/>
      <c r="I56" s="339"/>
      <c r="J56" s="448" t="s">
        <v>149</v>
      </c>
      <c r="K56" s="185"/>
      <c r="L56" s="449"/>
      <c r="M56" s="185"/>
      <c r="N56" s="450"/>
      <c r="O56" s="171"/>
      <c r="P56" s="456"/>
      <c r="Q56" s="186"/>
      <c r="R56" s="457"/>
      <c r="T56" s="140"/>
      <c r="U56" s="140"/>
      <c r="V56" s="140"/>
      <c r="W56" s="140"/>
      <c r="X56" s="140"/>
      <c r="Y56" s="140"/>
      <c r="Z56" s="140"/>
      <c r="AA56" s="140"/>
      <c r="AB56" s="140"/>
      <c r="AC56" s="140"/>
      <c r="AD56" s="140"/>
      <c r="AE56" s="140"/>
      <c r="AF56" s="140"/>
      <c r="AG56" s="140"/>
      <c r="AH56" s="140"/>
      <c r="AI56" s="443"/>
      <c r="AJ56" s="443"/>
      <c r="AK56" s="443"/>
      <c r="AL56" s="140"/>
      <c r="AM56" s="140"/>
      <c r="AN56" s="140"/>
      <c r="AO56" s="140"/>
      <c r="AP56" s="140"/>
      <c r="AQ56" s="140"/>
      <c r="AR56" s="140"/>
      <c r="AS56" s="140"/>
    </row>
    <row r="57" spans="1:45" s="6" customFormat="1" ht="9" customHeight="1">
      <c r="A57" s="154"/>
      <c r="B57" s="155"/>
      <c r="C57" s="343"/>
      <c r="D57" s="156"/>
      <c r="E57" s="373"/>
      <c r="F57" s="140"/>
      <c r="G57" s="373"/>
      <c r="H57" s="140"/>
      <c r="I57" s="339"/>
      <c r="J57" s="448" t="s">
        <v>150</v>
      </c>
      <c r="K57" s="185"/>
      <c r="L57" s="449"/>
      <c r="M57" s="185"/>
      <c r="N57" s="450"/>
      <c r="O57" s="451" t="s">
        <v>151</v>
      </c>
      <c r="P57" s="452"/>
      <c r="Q57" s="452"/>
      <c r="R57" s="450"/>
      <c r="T57" s="140"/>
      <c r="U57" s="140"/>
      <c r="V57" s="140"/>
      <c r="W57" s="140"/>
      <c r="X57" s="140"/>
      <c r="Y57" s="140"/>
      <c r="Z57" s="140"/>
      <c r="AA57" s="140"/>
      <c r="AB57" s="140"/>
      <c r="AC57" s="140"/>
      <c r="AD57" s="140"/>
      <c r="AE57" s="140"/>
      <c r="AF57" s="140"/>
      <c r="AG57" s="140"/>
      <c r="AH57" s="140"/>
      <c r="AI57" s="443"/>
      <c r="AJ57" s="443"/>
      <c r="AK57" s="443"/>
      <c r="AL57" s="140"/>
      <c r="AM57" s="140"/>
      <c r="AN57" s="140"/>
      <c r="AO57" s="140"/>
      <c r="AP57" s="140"/>
      <c r="AQ57" s="140"/>
      <c r="AR57" s="140"/>
      <c r="AS57" s="140"/>
    </row>
    <row r="58" spans="1:45" s="6" customFormat="1" ht="9" customHeight="1">
      <c r="A58" s="157"/>
      <c r="B58" s="158"/>
      <c r="C58" s="158"/>
      <c r="D58" s="159"/>
      <c r="E58" s="373"/>
      <c r="F58" s="140"/>
      <c r="G58" s="373"/>
      <c r="H58" s="140"/>
      <c r="I58" s="339"/>
      <c r="J58" s="448" t="s">
        <v>152</v>
      </c>
      <c r="K58" s="185"/>
      <c r="L58" s="449"/>
      <c r="M58" s="185"/>
      <c r="N58" s="450"/>
      <c r="O58" s="185"/>
      <c r="P58" s="449"/>
      <c r="Q58" s="185"/>
      <c r="R58" s="450"/>
      <c r="T58" s="140"/>
      <c r="U58" s="140"/>
      <c r="V58" s="140"/>
      <c r="W58" s="140"/>
      <c r="X58" s="140"/>
      <c r="Y58" s="140"/>
      <c r="Z58" s="140"/>
      <c r="AA58" s="140"/>
      <c r="AB58" s="140"/>
      <c r="AC58" s="140"/>
      <c r="AD58" s="140"/>
      <c r="AE58" s="140"/>
      <c r="AF58" s="140"/>
      <c r="AG58" s="140"/>
      <c r="AH58" s="140"/>
      <c r="AI58" s="443"/>
      <c r="AJ58" s="443"/>
      <c r="AK58" s="443"/>
      <c r="AL58" s="140"/>
      <c r="AM58" s="140"/>
      <c r="AN58" s="140"/>
      <c r="AO58" s="140"/>
      <c r="AP58" s="140"/>
      <c r="AQ58" s="140"/>
      <c r="AR58" s="140"/>
      <c r="AS58" s="140"/>
    </row>
    <row r="59" spans="1:45" s="6" customFormat="1" ht="9" customHeight="1">
      <c r="A59" s="160"/>
      <c r="B59" s="161"/>
      <c r="C59" s="161"/>
      <c r="D59" s="344"/>
      <c r="E59" s="373"/>
      <c r="F59" s="140"/>
      <c r="G59" s="373"/>
      <c r="H59" s="140"/>
      <c r="I59" s="339"/>
      <c r="J59" s="448" t="s">
        <v>153</v>
      </c>
      <c r="K59" s="185"/>
      <c r="L59" s="449"/>
      <c r="M59" s="185"/>
      <c r="N59" s="450"/>
      <c r="O59" s="186"/>
      <c r="P59" s="456"/>
      <c r="Q59" s="186"/>
      <c r="R59" s="457"/>
      <c r="T59" s="140"/>
      <c r="U59" s="140"/>
      <c r="V59" s="140"/>
      <c r="W59" s="140"/>
      <c r="X59" s="140"/>
      <c r="Y59" s="140"/>
      <c r="Z59" s="140"/>
      <c r="AA59" s="140"/>
      <c r="AB59" s="140"/>
      <c r="AC59" s="140"/>
      <c r="AD59" s="140"/>
      <c r="AE59" s="140"/>
      <c r="AF59" s="140"/>
      <c r="AG59" s="140"/>
      <c r="AH59" s="140"/>
      <c r="AI59" s="443"/>
      <c r="AJ59" s="443"/>
      <c r="AK59" s="443"/>
      <c r="AL59" s="140"/>
      <c r="AM59" s="140"/>
      <c r="AN59" s="140"/>
      <c r="AO59" s="140"/>
      <c r="AP59" s="140"/>
      <c r="AQ59" s="140"/>
      <c r="AR59" s="140"/>
      <c r="AS59" s="140"/>
    </row>
    <row r="60" spans="1:45" s="6" customFormat="1" ht="9" customHeight="1">
      <c r="A60" s="163"/>
      <c r="B60" s="164"/>
      <c r="C60" s="158"/>
      <c r="D60" s="159"/>
      <c r="E60" s="373"/>
      <c r="F60" s="140"/>
      <c r="G60" s="373"/>
      <c r="H60" s="140"/>
      <c r="I60" s="339"/>
      <c r="J60" s="448" t="s">
        <v>154</v>
      </c>
      <c r="K60" s="185"/>
      <c r="L60" s="449"/>
      <c r="M60" s="185"/>
      <c r="N60" s="450"/>
      <c r="O60" s="451" t="s">
        <v>155</v>
      </c>
      <c r="P60" s="452"/>
      <c r="Q60" s="452"/>
      <c r="R60" s="450"/>
      <c r="T60" s="140"/>
      <c r="U60" s="140"/>
      <c r="V60" s="140"/>
      <c r="W60" s="140"/>
      <c r="X60" s="140"/>
      <c r="Y60" s="140"/>
      <c r="Z60" s="140"/>
      <c r="AA60" s="140"/>
      <c r="AB60" s="140"/>
      <c r="AC60" s="140"/>
      <c r="AD60" s="140"/>
      <c r="AE60" s="140"/>
      <c r="AF60" s="140"/>
      <c r="AG60" s="140"/>
      <c r="AH60" s="140"/>
      <c r="AI60" s="443"/>
      <c r="AJ60" s="443"/>
      <c r="AK60" s="443"/>
      <c r="AL60" s="140"/>
      <c r="AM60" s="140"/>
      <c r="AN60" s="140"/>
      <c r="AO60" s="140"/>
      <c r="AP60" s="140"/>
      <c r="AQ60" s="140"/>
      <c r="AR60" s="140"/>
      <c r="AS60" s="140"/>
    </row>
    <row r="61" spans="1:45" s="6" customFormat="1" ht="9" customHeight="1">
      <c r="A61" s="163"/>
      <c r="B61" s="164"/>
      <c r="C61" s="36"/>
      <c r="D61" s="165"/>
      <c r="E61" s="373"/>
      <c r="F61" s="140"/>
      <c r="G61" s="373"/>
      <c r="H61" s="140"/>
      <c r="I61" s="339"/>
      <c r="J61" s="448" t="s">
        <v>156</v>
      </c>
      <c r="K61" s="185"/>
      <c r="L61" s="449"/>
      <c r="M61" s="185"/>
      <c r="N61" s="450"/>
      <c r="O61" s="185"/>
      <c r="P61" s="449"/>
      <c r="Q61" s="185"/>
      <c r="R61" s="450"/>
      <c r="T61" s="140"/>
      <c r="U61" s="140"/>
      <c r="V61" s="140"/>
      <c r="W61" s="140"/>
      <c r="X61" s="140"/>
      <c r="Y61" s="140"/>
      <c r="Z61" s="140"/>
      <c r="AA61" s="140"/>
      <c r="AB61" s="140"/>
      <c r="AC61" s="140"/>
      <c r="AD61" s="140"/>
      <c r="AE61" s="140"/>
      <c r="AF61" s="140"/>
      <c r="AG61" s="140"/>
      <c r="AH61" s="140"/>
      <c r="AI61" s="443"/>
      <c r="AJ61" s="443"/>
      <c r="AK61" s="443"/>
      <c r="AL61" s="140"/>
      <c r="AM61" s="140"/>
      <c r="AN61" s="140"/>
      <c r="AO61" s="140"/>
      <c r="AP61" s="140"/>
      <c r="AQ61" s="140"/>
      <c r="AR61" s="140"/>
      <c r="AS61" s="140"/>
    </row>
    <row r="62" spans="1:45" s="6" customFormat="1" ht="9" customHeight="1">
      <c r="A62" s="166"/>
      <c r="B62" s="167"/>
      <c r="C62" s="200"/>
      <c r="D62" s="168"/>
      <c r="E62" s="374"/>
      <c r="F62" s="171"/>
      <c r="G62" s="374"/>
      <c r="H62" s="171"/>
      <c r="I62" s="346"/>
      <c r="J62" s="458" t="s">
        <v>157</v>
      </c>
      <c r="K62" s="186"/>
      <c r="L62" s="456"/>
      <c r="M62" s="186"/>
      <c r="N62" s="457"/>
      <c r="O62" s="186">
        <f>R4</f>
        <v>0</v>
      </c>
      <c r="P62" s="456"/>
      <c r="Q62" s="186"/>
      <c r="R62" s="348">
        <f>MIN(4,'1MD ELO (5)'!Q5)</f>
        <v>4</v>
      </c>
      <c r="T62" s="140"/>
      <c r="U62" s="140"/>
      <c r="V62" s="140"/>
      <c r="W62" s="140"/>
      <c r="X62" s="140"/>
      <c r="Y62" s="140"/>
      <c r="Z62" s="140"/>
      <c r="AA62" s="140"/>
      <c r="AB62" s="140"/>
      <c r="AC62" s="140"/>
      <c r="AD62" s="140"/>
      <c r="AE62" s="140"/>
      <c r="AF62" s="140"/>
      <c r="AG62" s="140"/>
      <c r="AH62" s="140"/>
      <c r="AI62" s="443"/>
      <c r="AJ62" s="443"/>
      <c r="AK62" s="443"/>
      <c r="AL62" s="140"/>
      <c r="AM62" s="140"/>
      <c r="AN62" s="140"/>
      <c r="AO62" s="140"/>
      <c r="AP62" s="140"/>
      <c r="AQ62" s="140"/>
      <c r="AR62" s="140"/>
      <c r="AS62" s="140"/>
    </row>
    <row r="63" spans="1:45">
      <c r="T63" s="394"/>
      <c r="U63" s="394"/>
      <c r="V63" s="394"/>
      <c r="W63" s="394"/>
      <c r="X63" s="394"/>
      <c r="Y63" s="394"/>
      <c r="Z63" s="394"/>
      <c r="AA63" s="394"/>
      <c r="AB63" s="394"/>
      <c r="AC63" s="394"/>
      <c r="AD63" s="394"/>
      <c r="AE63" s="394"/>
      <c r="AF63" s="394"/>
      <c r="AG63" s="394"/>
      <c r="AH63" s="394"/>
      <c r="AL63" s="394"/>
      <c r="AM63" s="394"/>
      <c r="AN63" s="394"/>
      <c r="AO63" s="394"/>
      <c r="AP63" s="394"/>
      <c r="AQ63" s="394"/>
      <c r="AR63" s="394"/>
      <c r="AS63" s="394"/>
    </row>
    <row r="64" spans="1:45">
      <c r="T64" s="394"/>
      <c r="U64" s="394"/>
      <c r="V64" s="394"/>
      <c r="W64" s="394"/>
      <c r="X64" s="394"/>
      <c r="Y64" s="394"/>
      <c r="Z64" s="394"/>
      <c r="AA64" s="394"/>
      <c r="AB64" s="394"/>
      <c r="AC64" s="394"/>
      <c r="AD64" s="394"/>
      <c r="AE64" s="394"/>
      <c r="AF64" s="394"/>
      <c r="AG64" s="394"/>
      <c r="AH64" s="394"/>
      <c r="AL64" s="394"/>
      <c r="AM64" s="394"/>
      <c r="AN64" s="394"/>
      <c r="AO64" s="394"/>
      <c r="AP64" s="394"/>
      <c r="AQ64" s="394"/>
      <c r="AR64" s="394"/>
      <c r="AS64" s="394"/>
    </row>
    <row r="65" spans="20:45">
      <c r="T65" s="394"/>
      <c r="U65" s="394"/>
      <c r="V65" s="394"/>
      <c r="W65" s="394"/>
      <c r="X65" s="394"/>
      <c r="Y65" s="394"/>
      <c r="Z65" s="394"/>
      <c r="AA65" s="394"/>
      <c r="AB65" s="394"/>
      <c r="AC65" s="394"/>
      <c r="AD65" s="394"/>
      <c r="AE65" s="394"/>
      <c r="AF65" s="394"/>
      <c r="AG65" s="394"/>
      <c r="AH65" s="394"/>
      <c r="AL65" s="394"/>
      <c r="AM65" s="394"/>
      <c r="AN65" s="394"/>
      <c r="AO65" s="394"/>
      <c r="AP65" s="394"/>
      <c r="AQ65" s="394"/>
      <c r="AR65" s="394"/>
      <c r="AS65" s="394"/>
    </row>
    <row r="66" spans="20:45">
      <c r="T66" s="394"/>
      <c r="U66" s="394"/>
      <c r="V66" s="394"/>
      <c r="W66" s="394"/>
      <c r="X66" s="394"/>
      <c r="Y66" s="394"/>
      <c r="Z66" s="394"/>
      <c r="AA66" s="394"/>
      <c r="AB66" s="394"/>
      <c r="AC66" s="394"/>
      <c r="AD66" s="394"/>
      <c r="AE66" s="394"/>
      <c r="AF66" s="394"/>
      <c r="AG66" s="394"/>
      <c r="AH66" s="394"/>
      <c r="AL66" s="394"/>
      <c r="AM66" s="394"/>
      <c r="AN66" s="394"/>
      <c r="AO66" s="394"/>
      <c r="AP66" s="394"/>
      <c r="AQ66" s="394"/>
      <c r="AR66" s="394"/>
      <c r="AS66" s="394"/>
    </row>
    <row r="67" spans="20:45">
      <c r="T67" s="394"/>
      <c r="U67" s="394"/>
      <c r="V67" s="394"/>
      <c r="W67" s="394"/>
      <c r="X67" s="394"/>
      <c r="Y67" s="394"/>
      <c r="Z67" s="394"/>
      <c r="AA67" s="394"/>
      <c r="AB67" s="394"/>
      <c r="AC67" s="394"/>
      <c r="AD67" s="394"/>
      <c r="AE67" s="394"/>
      <c r="AF67" s="394"/>
      <c r="AG67" s="394"/>
      <c r="AH67" s="394"/>
      <c r="AL67" s="394"/>
      <c r="AM67" s="394"/>
      <c r="AN67" s="394"/>
      <c r="AO67" s="394"/>
      <c r="AP67" s="394"/>
      <c r="AQ67" s="394"/>
      <c r="AR67" s="394"/>
      <c r="AS67" s="394"/>
    </row>
    <row r="68" spans="20:45">
      <c r="T68" s="394"/>
      <c r="U68" s="394"/>
      <c r="V68" s="394"/>
      <c r="W68" s="394"/>
      <c r="X68" s="394"/>
      <c r="Y68" s="394"/>
      <c r="Z68" s="394"/>
      <c r="AA68" s="394"/>
      <c r="AB68" s="394"/>
      <c r="AC68" s="394"/>
      <c r="AD68" s="394"/>
      <c r="AE68" s="394"/>
      <c r="AF68" s="394"/>
      <c r="AG68" s="394"/>
      <c r="AH68" s="394"/>
      <c r="AL68" s="394"/>
      <c r="AM68" s="394"/>
      <c r="AN68" s="394"/>
      <c r="AO68" s="394"/>
      <c r="AP68" s="394"/>
      <c r="AQ68" s="394"/>
      <c r="AR68" s="394"/>
      <c r="AS68" s="394"/>
    </row>
    <row r="69" spans="20:45">
      <c r="T69" s="394"/>
      <c r="U69" s="394"/>
      <c r="V69" s="394"/>
      <c r="W69" s="394"/>
      <c r="X69" s="394"/>
      <c r="Y69" s="394"/>
      <c r="Z69" s="394"/>
      <c r="AA69" s="394"/>
      <c r="AB69" s="394"/>
      <c r="AC69" s="394"/>
      <c r="AD69" s="394"/>
      <c r="AE69" s="394"/>
      <c r="AF69" s="394"/>
      <c r="AG69" s="394"/>
      <c r="AH69" s="394"/>
      <c r="AL69" s="394"/>
      <c r="AM69" s="394"/>
      <c r="AN69" s="394"/>
      <c r="AO69" s="394"/>
      <c r="AP69" s="394"/>
      <c r="AQ69" s="394"/>
      <c r="AR69" s="394"/>
      <c r="AS69" s="394"/>
    </row>
    <row r="70" spans="20:45">
      <c r="T70" s="394"/>
      <c r="U70" s="394"/>
      <c r="V70" s="394"/>
      <c r="W70" s="394"/>
      <c r="X70" s="394"/>
      <c r="Y70" s="394"/>
      <c r="Z70" s="394"/>
      <c r="AA70" s="394"/>
      <c r="AB70" s="394"/>
      <c r="AC70" s="394"/>
      <c r="AD70" s="394"/>
      <c r="AE70" s="394"/>
      <c r="AF70" s="394"/>
      <c r="AG70" s="394"/>
      <c r="AH70" s="394"/>
      <c r="AL70" s="394"/>
      <c r="AM70" s="394"/>
      <c r="AN70" s="394"/>
      <c r="AO70" s="394"/>
      <c r="AP70" s="394"/>
      <c r="AQ70" s="394"/>
      <c r="AR70" s="394"/>
      <c r="AS70" s="394"/>
    </row>
    <row r="71" spans="20:45">
      <c r="T71" s="394"/>
      <c r="U71" s="394"/>
      <c r="V71" s="394"/>
      <c r="W71" s="394"/>
      <c r="X71" s="394"/>
      <c r="Y71" s="394"/>
      <c r="Z71" s="394"/>
      <c r="AA71" s="394"/>
      <c r="AB71" s="394"/>
      <c r="AC71" s="394"/>
      <c r="AD71" s="394"/>
      <c r="AE71" s="394"/>
      <c r="AF71" s="394"/>
      <c r="AG71" s="394"/>
      <c r="AH71" s="394"/>
      <c r="AL71" s="394"/>
      <c r="AM71" s="394"/>
      <c r="AN71" s="394"/>
      <c r="AO71" s="394"/>
      <c r="AP71" s="394"/>
      <c r="AQ71" s="394"/>
      <c r="AR71" s="394"/>
      <c r="AS71" s="394"/>
    </row>
    <row r="72" spans="20:45">
      <c r="T72" s="394"/>
      <c r="U72" s="394"/>
      <c r="V72" s="394"/>
      <c r="W72" s="394"/>
      <c r="X72" s="394"/>
      <c r="Y72" s="394"/>
      <c r="Z72" s="394"/>
      <c r="AA72" s="394"/>
      <c r="AB72" s="394"/>
      <c r="AC72" s="394"/>
      <c r="AD72" s="394"/>
      <c r="AE72" s="394"/>
      <c r="AF72" s="394"/>
      <c r="AG72" s="394"/>
      <c r="AH72" s="394"/>
      <c r="AL72" s="394"/>
      <c r="AM72" s="394"/>
      <c r="AN72" s="394"/>
      <c r="AO72" s="394"/>
      <c r="AP72" s="394"/>
      <c r="AQ72" s="394"/>
      <c r="AR72" s="394"/>
      <c r="AS72" s="394"/>
    </row>
    <row r="73" spans="20:45">
      <c r="T73" s="394"/>
      <c r="U73" s="394"/>
      <c r="V73" s="394"/>
      <c r="W73" s="394"/>
      <c r="X73" s="394"/>
      <c r="Y73" s="394"/>
      <c r="Z73" s="394"/>
      <c r="AA73" s="394"/>
      <c r="AB73" s="394"/>
      <c r="AC73" s="394"/>
      <c r="AD73" s="394"/>
      <c r="AE73" s="394"/>
      <c r="AF73" s="394"/>
      <c r="AG73" s="394"/>
      <c r="AH73" s="394"/>
      <c r="AL73" s="394"/>
      <c r="AM73" s="394"/>
      <c r="AN73" s="394"/>
      <c r="AO73" s="394"/>
      <c r="AP73" s="394"/>
      <c r="AQ73" s="394"/>
      <c r="AR73" s="394"/>
      <c r="AS73" s="394"/>
    </row>
    <row r="74" spans="20:45">
      <c r="T74" s="394"/>
      <c r="U74" s="394"/>
      <c r="V74" s="394"/>
      <c r="W74" s="394"/>
      <c r="X74" s="394"/>
      <c r="Y74" s="394"/>
      <c r="Z74" s="394"/>
      <c r="AA74" s="394"/>
      <c r="AB74" s="394"/>
      <c r="AC74" s="394"/>
      <c r="AD74" s="394"/>
      <c r="AE74" s="394"/>
      <c r="AF74" s="394"/>
      <c r="AG74" s="394"/>
      <c r="AH74" s="394"/>
      <c r="AL74" s="394"/>
      <c r="AM74" s="394"/>
      <c r="AN74" s="394"/>
      <c r="AO74" s="394"/>
      <c r="AP74" s="394"/>
      <c r="AQ74" s="394"/>
      <c r="AR74" s="394"/>
      <c r="AS74" s="394"/>
    </row>
    <row r="75" spans="20:45">
      <c r="T75" s="394"/>
      <c r="U75" s="394"/>
      <c r="V75" s="394"/>
      <c r="W75" s="394"/>
      <c r="X75" s="394"/>
      <c r="Y75" s="394"/>
      <c r="Z75" s="394"/>
      <c r="AA75" s="394"/>
      <c r="AB75" s="394"/>
      <c r="AC75" s="394"/>
      <c r="AD75" s="394"/>
      <c r="AE75" s="394"/>
      <c r="AF75" s="394"/>
      <c r="AG75" s="394"/>
      <c r="AH75" s="394"/>
      <c r="AL75" s="394"/>
      <c r="AM75" s="394"/>
      <c r="AN75" s="394"/>
      <c r="AO75" s="394"/>
      <c r="AP75" s="394"/>
      <c r="AQ75" s="394"/>
      <c r="AR75" s="394"/>
      <c r="AS75" s="394"/>
    </row>
    <row r="76" spans="20:45">
      <c r="T76" s="394"/>
      <c r="U76" s="394"/>
      <c r="V76" s="394"/>
      <c r="W76" s="394"/>
      <c r="X76" s="394"/>
      <c r="Y76" s="394"/>
      <c r="Z76" s="394"/>
      <c r="AA76" s="394"/>
      <c r="AB76" s="394"/>
      <c r="AC76" s="394"/>
      <c r="AD76" s="394"/>
      <c r="AE76" s="394"/>
      <c r="AF76" s="394"/>
      <c r="AG76" s="394"/>
      <c r="AH76" s="394"/>
      <c r="AL76" s="394"/>
      <c r="AM76" s="394"/>
      <c r="AN76" s="394"/>
      <c r="AO76" s="394"/>
      <c r="AP76" s="394"/>
      <c r="AQ76" s="394"/>
      <c r="AR76" s="394"/>
      <c r="AS76" s="394"/>
    </row>
    <row r="77" spans="20:45">
      <c r="T77" s="394"/>
      <c r="U77" s="394"/>
      <c r="V77" s="394"/>
      <c r="W77" s="394"/>
      <c r="X77" s="394"/>
      <c r="Y77" s="394"/>
      <c r="Z77" s="394"/>
      <c r="AA77" s="394"/>
      <c r="AB77" s="394"/>
      <c r="AC77" s="394"/>
      <c r="AD77" s="394"/>
      <c r="AE77" s="394"/>
      <c r="AF77" s="394"/>
      <c r="AG77" s="394"/>
      <c r="AH77" s="394"/>
      <c r="AL77" s="394"/>
      <c r="AM77" s="394"/>
      <c r="AN77" s="394"/>
      <c r="AO77" s="394"/>
      <c r="AP77" s="394"/>
      <c r="AQ77" s="394"/>
      <c r="AR77" s="394"/>
      <c r="AS77" s="394"/>
    </row>
    <row r="78" spans="20:45">
      <c r="T78" s="394"/>
      <c r="U78" s="394"/>
      <c r="V78" s="394"/>
      <c r="W78" s="394"/>
      <c r="X78" s="394"/>
      <c r="Y78" s="394"/>
      <c r="Z78" s="394"/>
      <c r="AA78" s="394"/>
      <c r="AB78" s="394"/>
      <c r="AC78" s="394"/>
      <c r="AD78" s="394"/>
      <c r="AE78" s="394"/>
      <c r="AF78" s="394"/>
      <c r="AG78" s="394"/>
      <c r="AH78" s="394"/>
      <c r="AL78" s="394"/>
      <c r="AM78" s="394"/>
      <c r="AN78" s="394"/>
      <c r="AO78" s="394"/>
      <c r="AP78" s="394"/>
      <c r="AQ78" s="394"/>
      <c r="AR78" s="394"/>
      <c r="AS78" s="394"/>
    </row>
    <row r="79" spans="20:45">
      <c r="T79" s="394"/>
      <c r="U79" s="394"/>
      <c r="V79" s="394"/>
      <c r="W79" s="394"/>
      <c r="X79" s="394"/>
      <c r="Y79" s="394"/>
      <c r="Z79" s="394"/>
      <c r="AA79" s="394"/>
      <c r="AB79" s="394"/>
      <c r="AC79" s="394"/>
      <c r="AD79" s="394"/>
      <c r="AE79" s="394"/>
      <c r="AF79" s="394"/>
      <c r="AG79" s="394"/>
      <c r="AH79" s="394"/>
      <c r="AL79" s="394"/>
      <c r="AM79" s="394"/>
      <c r="AN79" s="394"/>
      <c r="AO79" s="394"/>
      <c r="AP79" s="394"/>
      <c r="AQ79" s="394"/>
      <c r="AR79" s="394"/>
      <c r="AS79" s="394"/>
    </row>
    <row r="80" spans="20:45">
      <c r="T80" s="394"/>
      <c r="U80" s="394"/>
      <c r="V80" s="394"/>
      <c r="W80" s="394"/>
      <c r="X80" s="394"/>
      <c r="Y80" s="394"/>
      <c r="Z80" s="394"/>
      <c r="AA80" s="394"/>
      <c r="AB80" s="394"/>
      <c r="AC80" s="394"/>
      <c r="AD80" s="394"/>
      <c r="AE80" s="394"/>
      <c r="AF80" s="394"/>
      <c r="AG80" s="394"/>
      <c r="AH80" s="394"/>
      <c r="AL80" s="394"/>
      <c r="AM80" s="394"/>
      <c r="AN80" s="394"/>
      <c r="AO80" s="394"/>
      <c r="AP80" s="394"/>
      <c r="AQ80" s="394"/>
      <c r="AR80" s="394"/>
      <c r="AS80" s="394"/>
    </row>
    <row r="81" spans="20:45">
      <c r="T81" s="394"/>
      <c r="U81" s="394"/>
      <c r="V81" s="394"/>
      <c r="W81" s="394"/>
      <c r="X81" s="394"/>
      <c r="Y81" s="394"/>
      <c r="Z81" s="394"/>
      <c r="AA81" s="394"/>
      <c r="AB81" s="394"/>
      <c r="AC81" s="394"/>
      <c r="AD81" s="394"/>
      <c r="AE81" s="394"/>
      <c r="AF81" s="394"/>
      <c r="AG81" s="394"/>
      <c r="AH81" s="394"/>
      <c r="AL81" s="394"/>
      <c r="AM81" s="394"/>
      <c r="AN81" s="394"/>
      <c r="AO81" s="394"/>
      <c r="AP81" s="394"/>
      <c r="AQ81" s="394"/>
      <c r="AR81" s="394"/>
      <c r="AS81" s="394"/>
    </row>
    <row r="82" spans="20:45">
      <c r="T82" s="394"/>
      <c r="U82" s="394"/>
      <c r="V82" s="394"/>
      <c r="W82" s="394"/>
      <c r="X82" s="394"/>
      <c r="Y82" s="394"/>
      <c r="Z82" s="394"/>
      <c r="AA82" s="394"/>
      <c r="AB82" s="394"/>
      <c r="AC82" s="394"/>
      <c r="AD82" s="394"/>
      <c r="AE82" s="394"/>
      <c r="AF82" s="394"/>
      <c r="AG82" s="394"/>
      <c r="AH82" s="394"/>
      <c r="AL82" s="394"/>
      <c r="AM82" s="394"/>
      <c r="AN82" s="394"/>
      <c r="AO82" s="394"/>
      <c r="AP82" s="394"/>
      <c r="AQ82" s="394"/>
      <c r="AR82" s="394"/>
      <c r="AS82" s="394"/>
    </row>
    <row r="83" spans="20:45">
      <c r="T83" s="394"/>
      <c r="U83" s="394"/>
      <c r="V83" s="394"/>
      <c r="W83" s="394"/>
      <c r="X83" s="394"/>
      <c r="Y83" s="394"/>
      <c r="Z83" s="394"/>
      <c r="AA83" s="394"/>
      <c r="AB83" s="394"/>
      <c r="AC83" s="394"/>
      <c r="AD83" s="394"/>
      <c r="AE83" s="394"/>
      <c r="AF83" s="394"/>
      <c r="AG83" s="394"/>
      <c r="AH83" s="394"/>
      <c r="AL83" s="394"/>
      <c r="AM83" s="394"/>
      <c r="AN83" s="394"/>
      <c r="AO83" s="394"/>
      <c r="AP83" s="394"/>
      <c r="AQ83" s="394"/>
      <c r="AR83" s="394"/>
      <c r="AS83" s="394"/>
    </row>
    <row r="84" spans="20:45">
      <c r="T84" s="394"/>
      <c r="U84" s="394"/>
      <c r="V84" s="394"/>
      <c r="W84" s="394"/>
      <c r="X84" s="394"/>
      <c r="Y84" s="394"/>
      <c r="Z84" s="394"/>
      <c r="AA84" s="394"/>
      <c r="AB84" s="394"/>
      <c r="AC84" s="394"/>
      <c r="AD84" s="394"/>
      <c r="AE84" s="394"/>
      <c r="AF84" s="394"/>
      <c r="AG84" s="394"/>
      <c r="AH84" s="394"/>
      <c r="AL84" s="394"/>
      <c r="AM84" s="394"/>
      <c r="AN84" s="394"/>
      <c r="AO84" s="394"/>
      <c r="AP84" s="394"/>
      <c r="AQ84" s="394"/>
      <c r="AR84" s="394"/>
      <c r="AS84" s="394"/>
    </row>
    <row r="85" spans="20:45">
      <c r="T85" s="394"/>
      <c r="U85" s="394"/>
      <c r="V85" s="394"/>
      <c r="W85" s="394"/>
      <c r="X85" s="394"/>
      <c r="Y85" s="394"/>
      <c r="Z85" s="394"/>
      <c r="AA85" s="394"/>
      <c r="AB85" s="394"/>
      <c r="AC85" s="394"/>
      <c r="AD85" s="394"/>
      <c r="AE85" s="394"/>
      <c r="AF85" s="394"/>
      <c r="AG85" s="394"/>
      <c r="AH85" s="394"/>
      <c r="AL85" s="394"/>
      <c r="AM85" s="394"/>
      <c r="AN85" s="394"/>
      <c r="AO85" s="394"/>
      <c r="AP85" s="394"/>
      <c r="AQ85" s="394"/>
      <c r="AR85" s="394"/>
      <c r="AS85" s="394"/>
    </row>
    <row r="86" spans="20:45">
      <c r="T86" s="394"/>
      <c r="U86" s="394"/>
      <c r="V86" s="394"/>
      <c r="W86" s="394"/>
      <c r="X86" s="394"/>
      <c r="Y86" s="394"/>
      <c r="Z86" s="394"/>
      <c r="AA86" s="394"/>
      <c r="AB86" s="394"/>
      <c r="AC86" s="394"/>
      <c r="AD86" s="394"/>
      <c r="AE86" s="394"/>
      <c r="AF86" s="394"/>
      <c r="AG86" s="394"/>
      <c r="AH86" s="394"/>
      <c r="AL86" s="394"/>
      <c r="AM86" s="394"/>
      <c r="AN86" s="394"/>
      <c r="AO86" s="394"/>
      <c r="AP86" s="394"/>
      <c r="AQ86" s="394"/>
      <c r="AR86" s="394"/>
      <c r="AS86" s="394"/>
    </row>
    <row r="87" spans="20:45">
      <c r="T87" s="394"/>
      <c r="U87" s="394"/>
      <c r="V87" s="394"/>
      <c r="W87" s="394"/>
      <c r="X87" s="394"/>
      <c r="Y87" s="394"/>
      <c r="Z87" s="394"/>
      <c r="AA87" s="394"/>
      <c r="AB87" s="394"/>
      <c r="AC87" s="394"/>
      <c r="AD87" s="394"/>
      <c r="AE87" s="394"/>
      <c r="AF87" s="394"/>
      <c r="AG87" s="394"/>
      <c r="AH87" s="394"/>
      <c r="AL87" s="394"/>
      <c r="AM87" s="394"/>
      <c r="AN87" s="394"/>
      <c r="AO87" s="394"/>
      <c r="AP87" s="394"/>
      <c r="AQ87" s="394"/>
      <c r="AR87" s="394"/>
      <c r="AS87" s="394"/>
    </row>
    <row r="88" spans="20:45">
      <c r="T88" s="394"/>
      <c r="U88" s="394"/>
      <c r="V88" s="394"/>
      <c r="W88" s="394"/>
      <c r="X88" s="394"/>
      <c r="Y88" s="394"/>
      <c r="Z88" s="394"/>
      <c r="AA88" s="394"/>
      <c r="AB88" s="394"/>
      <c r="AC88" s="394"/>
      <c r="AD88" s="394"/>
      <c r="AE88" s="394"/>
      <c r="AF88" s="394"/>
      <c r="AG88" s="394"/>
      <c r="AH88" s="394"/>
      <c r="AL88" s="394"/>
      <c r="AM88" s="394"/>
      <c r="AN88" s="394"/>
      <c r="AO88" s="394"/>
      <c r="AP88" s="394"/>
      <c r="AQ88" s="394"/>
      <c r="AR88" s="394"/>
      <c r="AS88" s="394"/>
    </row>
    <row r="89" spans="20:45">
      <c r="T89" s="394"/>
      <c r="U89" s="394"/>
      <c r="V89" s="394"/>
      <c r="W89" s="394"/>
      <c r="X89" s="394"/>
      <c r="Y89" s="394"/>
      <c r="Z89" s="394"/>
      <c r="AA89" s="394"/>
      <c r="AB89" s="394"/>
      <c r="AC89" s="394"/>
      <c r="AD89" s="394"/>
      <c r="AE89" s="394"/>
      <c r="AF89" s="394"/>
      <c r="AG89" s="394"/>
      <c r="AH89" s="394"/>
      <c r="AL89" s="394"/>
      <c r="AM89" s="394"/>
      <c r="AN89" s="394"/>
      <c r="AO89" s="394"/>
      <c r="AP89" s="394"/>
      <c r="AQ89" s="394"/>
      <c r="AR89" s="394"/>
      <c r="AS89" s="394"/>
    </row>
    <row r="90" spans="20:45">
      <c r="T90" s="394"/>
      <c r="U90" s="394"/>
      <c r="V90" s="394"/>
      <c r="W90" s="394"/>
      <c r="X90" s="394"/>
      <c r="Y90" s="394"/>
      <c r="Z90" s="394"/>
      <c r="AA90" s="394"/>
      <c r="AB90" s="394"/>
      <c r="AC90" s="394"/>
      <c r="AD90" s="394"/>
      <c r="AE90" s="394"/>
      <c r="AF90" s="394"/>
      <c r="AG90" s="394"/>
      <c r="AH90" s="394"/>
      <c r="AL90" s="394"/>
      <c r="AM90" s="394"/>
      <c r="AN90" s="394"/>
      <c r="AO90" s="394"/>
      <c r="AP90" s="394"/>
      <c r="AQ90" s="394"/>
      <c r="AR90" s="394"/>
      <c r="AS90" s="394"/>
    </row>
    <row r="91" spans="20:45">
      <c r="T91" s="394"/>
      <c r="U91" s="394"/>
      <c r="V91" s="394"/>
      <c r="W91" s="394"/>
      <c r="X91" s="394"/>
      <c r="Y91" s="394"/>
      <c r="Z91" s="394"/>
      <c r="AA91" s="394"/>
      <c r="AB91" s="394"/>
      <c r="AC91" s="394"/>
      <c r="AD91" s="394"/>
      <c r="AE91" s="394"/>
      <c r="AF91" s="394"/>
      <c r="AG91" s="394"/>
      <c r="AH91" s="394"/>
      <c r="AL91" s="394"/>
      <c r="AM91" s="394"/>
      <c r="AN91" s="394"/>
      <c r="AO91" s="394"/>
      <c r="AP91" s="394"/>
      <c r="AQ91" s="394"/>
      <c r="AR91" s="394"/>
      <c r="AS91" s="394"/>
    </row>
    <row r="92" spans="20:45">
      <c r="T92" s="394"/>
      <c r="U92" s="394"/>
      <c r="V92" s="394"/>
      <c r="W92" s="394"/>
      <c r="X92" s="394"/>
      <c r="Y92" s="394"/>
      <c r="Z92" s="394"/>
      <c r="AA92" s="394"/>
      <c r="AB92" s="394"/>
      <c r="AC92" s="394"/>
      <c r="AD92" s="394"/>
      <c r="AE92" s="394"/>
      <c r="AF92" s="394"/>
      <c r="AG92" s="394"/>
      <c r="AH92" s="394"/>
      <c r="AL92" s="394"/>
      <c r="AM92" s="394"/>
      <c r="AN92" s="394"/>
      <c r="AO92" s="394"/>
      <c r="AP92" s="394"/>
      <c r="AQ92" s="394"/>
      <c r="AR92" s="394"/>
      <c r="AS92" s="394"/>
    </row>
    <row r="93" spans="20:45">
      <c r="T93" s="394"/>
      <c r="U93" s="394"/>
      <c r="V93" s="394"/>
      <c r="W93" s="394"/>
      <c r="X93" s="394"/>
      <c r="Y93" s="394"/>
      <c r="Z93" s="394"/>
      <c r="AA93" s="394"/>
      <c r="AB93" s="394"/>
      <c r="AC93" s="394"/>
      <c r="AD93" s="394"/>
      <c r="AE93" s="394"/>
      <c r="AF93" s="394"/>
      <c r="AG93" s="394"/>
      <c r="AH93" s="394"/>
      <c r="AL93" s="394"/>
      <c r="AM93" s="394"/>
      <c r="AN93" s="394"/>
      <c r="AO93" s="394"/>
      <c r="AP93" s="394"/>
      <c r="AQ93" s="394"/>
      <c r="AR93" s="394"/>
      <c r="AS93" s="394"/>
    </row>
    <row r="94" spans="20:45">
      <c r="T94" s="394"/>
      <c r="U94" s="394"/>
      <c r="V94" s="394"/>
      <c r="W94" s="394"/>
      <c r="X94" s="394"/>
      <c r="Y94" s="394"/>
      <c r="Z94" s="394"/>
      <c r="AA94" s="394"/>
      <c r="AB94" s="394"/>
      <c r="AC94" s="394"/>
      <c r="AD94" s="394"/>
      <c r="AE94" s="394"/>
      <c r="AF94" s="394"/>
      <c r="AG94" s="394"/>
      <c r="AH94" s="394"/>
      <c r="AL94" s="394"/>
      <c r="AM94" s="394"/>
      <c r="AN94" s="394"/>
      <c r="AO94" s="394"/>
      <c r="AP94" s="394"/>
      <c r="AQ94" s="394"/>
      <c r="AR94" s="394"/>
      <c r="AS94" s="394"/>
    </row>
    <row r="95" spans="20:45">
      <c r="T95" s="394"/>
      <c r="U95" s="394"/>
      <c r="V95" s="394"/>
      <c r="W95" s="394"/>
      <c r="X95" s="394"/>
      <c r="Y95" s="394"/>
      <c r="Z95" s="394"/>
      <c r="AA95" s="394"/>
      <c r="AB95" s="394"/>
      <c r="AC95" s="394"/>
      <c r="AD95" s="394"/>
      <c r="AE95" s="394"/>
      <c r="AF95" s="394"/>
      <c r="AG95" s="394"/>
      <c r="AH95" s="394"/>
      <c r="AL95" s="394"/>
      <c r="AM95" s="394"/>
      <c r="AN95" s="394"/>
      <c r="AO95" s="394"/>
      <c r="AP95" s="394"/>
      <c r="AQ95" s="394"/>
      <c r="AR95" s="394"/>
      <c r="AS95" s="394"/>
    </row>
    <row r="96" spans="20:45">
      <c r="T96" s="394"/>
      <c r="U96" s="394"/>
      <c r="V96" s="394"/>
      <c r="W96" s="394"/>
      <c r="X96" s="394"/>
      <c r="Y96" s="394"/>
      <c r="Z96" s="394"/>
      <c r="AA96" s="394"/>
      <c r="AB96" s="394"/>
      <c r="AC96" s="394"/>
      <c r="AD96" s="394"/>
      <c r="AE96" s="394"/>
      <c r="AF96" s="394"/>
      <c r="AG96" s="394"/>
      <c r="AH96" s="394"/>
      <c r="AL96" s="394"/>
      <c r="AM96" s="394"/>
      <c r="AN96" s="394"/>
      <c r="AO96" s="394"/>
      <c r="AP96" s="394"/>
      <c r="AQ96" s="394"/>
      <c r="AR96" s="394"/>
      <c r="AS96" s="394"/>
    </row>
    <row r="97" spans="20:45">
      <c r="T97" s="394"/>
      <c r="U97" s="394"/>
      <c r="V97" s="394"/>
      <c r="W97" s="394"/>
      <c r="X97" s="394"/>
      <c r="Y97" s="394"/>
      <c r="Z97" s="394"/>
      <c r="AA97" s="394"/>
      <c r="AB97" s="394"/>
      <c r="AC97" s="394"/>
      <c r="AD97" s="394"/>
      <c r="AE97" s="394"/>
      <c r="AF97" s="394"/>
      <c r="AG97" s="394"/>
      <c r="AH97" s="394"/>
      <c r="AL97" s="394"/>
      <c r="AM97" s="394"/>
      <c r="AN97" s="394"/>
      <c r="AO97" s="394"/>
      <c r="AP97" s="394"/>
      <c r="AQ97" s="394"/>
      <c r="AR97" s="394"/>
      <c r="AS97" s="394"/>
    </row>
    <row r="98" spans="20:45">
      <c r="T98" s="394"/>
      <c r="U98" s="394"/>
      <c r="V98" s="394"/>
      <c r="W98" s="394"/>
      <c r="X98" s="394"/>
      <c r="Y98" s="394"/>
      <c r="Z98" s="394"/>
      <c r="AA98" s="394"/>
      <c r="AB98" s="394"/>
      <c r="AC98" s="394"/>
      <c r="AD98" s="394"/>
      <c r="AE98" s="394"/>
      <c r="AF98" s="394"/>
      <c r="AG98" s="394"/>
      <c r="AH98" s="394"/>
      <c r="AL98" s="394"/>
      <c r="AM98" s="394"/>
      <c r="AN98" s="394"/>
      <c r="AO98" s="394"/>
      <c r="AP98" s="394"/>
      <c r="AQ98" s="394"/>
      <c r="AR98" s="394"/>
      <c r="AS98" s="394"/>
    </row>
    <row r="99" spans="20:45">
      <c r="T99" s="394"/>
      <c r="U99" s="394"/>
      <c r="V99" s="394"/>
      <c r="W99" s="394"/>
      <c r="X99" s="394"/>
      <c r="Y99" s="394"/>
      <c r="Z99" s="394"/>
      <c r="AA99" s="394"/>
      <c r="AB99" s="394"/>
      <c r="AC99" s="394"/>
      <c r="AD99" s="394"/>
      <c r="AE99" s="394"/>
      <c r="AF99" s="394"/>
      <c r="AG99" s="394"/>
      <c r="AH99" s="394"/>
      <c r="AL99" s="394"/>
      <c r="AM99" s="394"/>
      <c r="AN99" s="394"/>
      <c r="AO99" s="394"/>
      <c r="AP99" s="394"/>
      <c r="AQ99" s="394"/>
      <c r="AR99" s="394"/>
      <c r="AS99" s="394"/>
    </row>
    <row r="100" spans="20:45">
      <c r="T100" s="394"/>
      <c r="U100" s="394"/>
      <c r="V100" s="394"/>
      <c r="W100" s="394"/>
      <c r="X100" s="394"/>
      <c r="Y100" s="394"/>
      <c r="Z100" s="394"/>
      <c r="AA100" s="394"/>
      <c r="AB100" s="394"/>
      <c r="AC100" s="394"/>
      <c r="AD100" s="394"/>
      <c r="AE100" s="394"/>
      <c r="AF100" s="394"/>
      <c r="AG100" s="394"/>
      <c r="AH100" s="394"/>
      <c r="AL100" s="394"/>
      <c r="AM100" s="394"/>
      <c r="AN100" s="394"/>
      <c r="AO100" s="394"/>
      <c r="AP100" s="394"/>
      <c r="AQ100" s="394"/>
      <c r="AR100" s="394"/>
      <c r="AS100" s="394"/>
    </row>
    <row r="101" spans="20:45">
      <c r="T101" s="394"/>
      <c r="U101" s="394"/>
      <c r="V101" s="394"/>
      <c r="W101" s="394"/>
      <c r="X101" s="394"/>
      <c r="Y101" s="394"/>
      <c r="Z101" s="394"/>
      <c r="AA101" s="394"/>
      <c r="AB101" s="394"/>
      <c r="AC101" s="394"/>
      <c r="AD101" s="394"/>
      <c r="AE101" s="394"/>
      <c r="AF101" s="394"/>
      <c r="AG101" s="394"/>
      <c r="AH101" s="394"/>
      <c r="AL101" s="394"/>
      <c r="AM101" s="394"/>
      <c r="AN101" s="394"/>
      <c r="AO101" s="394"/>
      <c r="AP101" s="394"/>
      <c r="AQ101" s="394"/>
      <c r="AR101" s="394"/>
      <c r="AS101" s="394"/>
    </row>
    <row r="102" spans="20:45">
      <c r="T102" s="394"/>
      <c r="U102" s="394"/>
      <c r="V102" s="394"/>
      <c r="W102" s="394"/>
      <c r="X102" s="394"/>
      <c r="Y102" s="394"/>
      <c r="Z102" s="394"/>
      <c r="AA102" s="394"/>
      <c r="AB102" s="394"/>
      <c r="AC102" s="394"/>
      <c r="AD102" s="394"/>
      <c r="AE102" s="394"/>
      <c r="AF102" s="394"/>
      <c r="AG102" s="394"/>
      <c r="AH102" s="394"/>
      <c r="AL102" s="394"/>
      <c r="AM102" s="394"/>
      <c r="AN102" s="394"/>
      <c r="AO102" s="394"/>
      <c r="AP102" s="394"/>
      <c r="AQ102" s="394"/>
      <c r="AR102" s="394"/>
      <c r="AS102" s="394"/>
    </row>
    <row r="103" spans="20:45">
      <c r="T103" s="394"/>
      <c r="U103" s="394"/>
      <c r="V103" s="394"/>
      <c r="W103" s="394"/>
      <c r="X103" s="394"/>
      <c r="Y103" s="394"/>
      <c r="Z103" s="394"/>
      <c r="AA103" s="394"/>
      <c r="AB103" s="394"/>
      <c r="AC103" s="394"/>
      <c r="AD103" s="394"/>
      <c r="AE103" s="394"/>
      <c r="AF103" s="394"/>
      <c r="AG103" s="394"/>
      <c r="AH103" s="394"/>
      <c r="AL103" s="394"/>
      <c r="AM103" s="394"/>
      <c r="AN103" s="394"/>
      <c r="AO103" s="394"/>
      <c r="AP103" s="394"/>
      <c r="AQ103" s="394"/>
      <c r="AR103" s="394"/>
      <c r="AS103" s="394"/>
    </row>
    <row r="104" spans="20:45">
      <c r="T104" s="394"/>
      <c r="U104" s="394"/>
      <c r="V104" s="394"/>
      <c r="W104" s="394"/>
      <c r="X104" s="394"/>
      <c r="Y104" s="394"/>
      <c r="Z104" s="394"/>
      <c r="AA104" s="394"/>
      <c r="AB104" s="394"/>
      <c r="AC104" s="394"/>
      <c r="AD104" s="394"/>
      <c r="AE104" s="394"/>
      <c r="AF104" s="394"/>
      <c r="AG104" s="394"/>
      <c r="AH104" s="394"/>
      <c r="AL104" s="394"/>
      <c r="AM104" s="394"/>
      <c r="AN104" s="394"/>
      <c r="AO104" s="394"/>
      <c r="AP104" s="394"/>
      <c r="AQ104" s="394"/>
      <c r="AR104" s="394"/>
      <c r="AS104" s="394"/>
    </row>
    <row r="105" spans="20:45">
      <c r="T105" s="394"/>
      <c r="U105" s="394"/>
      <c r="V105" s="394"/>
      <c r="W105" s="394"/>
      <c r="X105" s="394"/>
      <c r="Y105" s="394"/>
      <c r="Z105" s="394"/>
      <c r="AA105" s="394"/>
      <c r="AB105" s="394"/>
      <c r="AC105" s="394"/>
      <c r="AD105" s="394"/>
      <c r="AE105" s="394"/>
      <c r="AF105" s="394"/>
      <c r="AG105" s="394"/>
      <c r="AH105" s="394"/>
      <c r="AL105" s="394"/>
      <c r="AM105" s="394"/>
      <c r="AN105" s="394"/>
      <c r="AO105" s="394"/>
      <c r="AP105" s="394"/>
      <c r="AQ105" s="394"/>
      <c r="AR105" s="394"/>
      <c r="AS105" s="394"/>
    </row>
    <row r="106" spans="20:45">
      <c r="T106" s="394"/>
      <c r="U106" s="394"/>
      <c r="V106" s="394"/>
      <c r="W106" s="394"/>
      <c r="X106" s="394"/>
      <c r="Y106" s="394"/>
      <c r="Z106" s="394"/>
      <c r="AA106" s="394"/>
      <c r="AB106" s="394"/>
      <c r="AC106" s="394"/>
      <c r="AD106" s="394"/>
      <c r="AE106" s="394"/>
      <c r="AF106" s="394"/>
      <c r="AG106" s="394"/>
      <c r="AH106" s="394"/>
      <c r="AL106" s="394"/>
      <c r="AM106" s="394"/>
      <c r="AN106" s="394"/>
      <c r="AO106" s="394"/>
      <c r="AP106" s="394"/>
      <c r="AQ106" s="394"/>
      <c r="AR106" s="394"/>
      <c r="AS106" s="394"/>
    </row>
    <row r="107" spans="20:45">
      <c r="T107" s="394"/>
      <c r="U107" s="394"/>
      <c r="V107" s="394"/>
      <c r="W107" s="394"/>
      <c r="X107" s="394"/>
      <c r="Y107" s="394"/>
      <c r="Z107" s="394"/>
      <c r="AA107" s="394"/>
      <c r="AB107" s="394"/>
      <c r="AC107" s="394"/>
      <c r="AD107" s="394"/>
      <c r="AE107" s="394"/>
      <c r="AF107" s="394"/>
      <c r="AG107" s="394"/>
      <c r="AH107" s="394"/>
      <c r="AL107" s="394"/>
      <c r="AM107" s="394"/>
      <c r="AN107" s="394"/>
      <c r="AO107" s="394"/>
      <c r="AP107" s="394"/>
      <c r="AQ107" s="394"/>
      <c r="AR107" s="394"/>
      <c r="AS107" s="394"/>
    </row>
    <row r="108" spans="20:45">
      <c r="T108" s="394"/>
      <c r="U108" s="394"/>
      <c r="V108" s="394"/>
      <c r="W108" s="394"/>
      <c r="X108" s="394"/>
      <c r="Y108" s="394"/>
      <c r="Z108" s="394"/>
      <c r="AA108" s="394"/>
      <c r="AB108" s="394"/>
      <c r="AC108" s="394"/>
      <c r="AD108" s="394"/>
      <c r="AE108" s="394"/>
      <c r="AF108" s="394"/>
      <c r="AG108" s="394"/>
      <c r="AH108" s="394"/>
      <c r="AL108" s="394"/>
      <c r="AM108" s="394"/>
      <c r="AN108" s="394"/>
      <c r="AO108" s="394"/>
      <c r="AP108" s="394"/>
      <c r="AQ108" s="394"/>
      <c r="AR108" s="394"/>
      <c r="AS108" s="394"/>
    </row>
    <row r="109" spans="20:45">
      <c r="T109" s="394"/>
      <c r="U109" s="394"/>
      <c r="V109" s="394"/>
      <c r="W109" s="394"/>
      <c r="X109" s="394"/>
      <c r="Y109" s="394"/>
      <c r="Z109" s="394"/>
      <c r="AA109" s="394"/>
      <c r="AB109" s="394"/>
      <c r="AC109" s="394"/>
      <c r="AD109" s="394"/>
      <c r="AE109" s="394"/>
      <c r="AF109" s="394"/>
      <c r="AG109" s="394"/>
      <c r="AH109" s="394"/>
      <c r="AL109" s="394"/>
      <c r="AM109" s="394"/>
      <c r="AN109" s="394"/>
      <c r="AO109" s="394"/>
      <c r="AP109" s="394"/>
      <c r="AQ109" s="394"/>
      <c r="AR109" s="394"/>
      <c r="AS109" s="394"/>
    </row>
    <row r="110" spans="20:45">
      <c r="T110" s="394"/>
      <c r="U110" s="394"/>
      <c r="V110" s="394"/>
      <c r="W110" s="394"/>
      <c r="X110" s="394"/>
      <c r="Y110" s="394"/>
      <c r="Z110" s="394"/>
      <c r="AA110" s="394"/>
      <c r="AB110" s="394"/>
      <c r="AC110" s="394"/>
      <c r="AD110" s="394"/>
      <c r="AE110" s="394"/>
      <c r="AF110" s="394"/>
      <c r="AG110" s="394"/>
      <c r="AH110" s="394"/>
      <c r="AL110" s="394"/>
      <c r="AM110" s="394"/>
      <c r="AN110" s="394"/>
      <c r="AO110" s="394"/>
      <c r="AP110" s="394"/>
      <c r="AQ110" s="394"/>
      <c r="AR110" s="394"/>
      <c r="AS110" s="394"/>
    </row>
    <row r="111" spans="20:45">
      <c r="T111" s="394"/>
      <c r="U111" s="394"/>
      <c r="V111" s="394"/>
      <c r="W111" s="394"/>
      <c r="X111" s="394"/>
      <c r="Y111" s="394"/>
      <c r="Z111" s="394"/>
      <c r="AA111" s="394"/>
      <c r="AB111" s="394"/>
      <c r="AC111" s="394"/>
      <c r="AD111" s="394"/>
      <c r="AE111" s="394"/>
      <c r="AF111" s="394"/>
      <c r="AG111" s="394"/>
      <c r="AH111" s="394"/>
      <c r="AL111" s="394"/>
      <c r="AM111" s="394"/>
      <c r="AN111" s="394"/>
      <c r="AO111" s="394"/>
      <c r="AP111" s="394"/>
      <c r="AQ111" s="394"/>
      <c r="AR111" s="394"/>
      <c r="AS111" s="394"/>
    </row>
    <row r="112" spans="20:45">
      <c r="T112" s="394"/>
      <c r="U112" s="394"/>
      <c r="V112" s="394"/>
      <c r="W112" s="394"/>
      <c r="X112" s="394"/>
      <c r="Y112" s="394"/>
      <c r="Z112" s="394"/>
      <c r="AA112" s="394"/>
      <c r="AB112" s="394"/>
      <c r="AC112" s="394"/>
      <c r="AD112" s="394"/>
      <c r="AE112" s="394"/>
      <c r="AF112" s="394"/>
      <c r="AG112" s="394"/>
      <c r="AH112" s="394"/>
      <c r="AL112" s="394"/>
      <c r="AM112" s="394"/>
      <c r="AN112" s="394"/>
      <c r="AO112" s="394"/>
      <c r="AP112" s="394"/>
      <c r="AQ112" s="394"/>
      <c r="AR112" s="394"/>
      <c r="AS112" s="394"/>
    </row>
    <row r="113" spans="20:45">
      <c r="T113" s="394"/>
      <c r="U113" s="394"/>
      <c r="V113" s="394"/>
      <c r="W113" s="394"/>
      <c r="X113" s="394"/>
      <c r="Y113" s="394"/>
      <c r="Z113" s="394"/>
      <c r="AA113" s="394"/>
      <c r="AB113" s="394"/>
      <c r="AC113" s="394"/>
      <c r="AD113" s="394"/>
      <c r="AE113" s="394"/>
      <c r="AF113" s="394"/>
      <c r="AG113" s="394"/>
      <c r="AH113" s="394"/>
      <c r="AL113" s="394"/>
      <c r="AM113" s="394"/>
      <c r="AN113" s="394"/>
      <c r="AO113" s="394"/>
      <c r="AP113" s="394"/>
      <c r="AQ113" s="394"/>
      <c r="AR113" s="394"/>
      <c r="AS113" s="394"/>
    </row>
    <row r="114" spans="20:45">
      <c r="T114" s="394"/>
      <c r="U114" s="394"/>
      <c r="V114" s="394"/>
      <c r="W114" s="394"/>
      <c r="X114" s="394"/>
      <c r="Y114" s="394"/>
      <c r="Z114" s="394"/>
      <c r="AA114" s="394"/>
      <c r="AB114" s="394"/>
      <c r="AC114" s="394"/>
      <c r="AD114" s="394"/>
      <c r="AE114" s="394"/>
      <c r="AF114" s="394"/>
      <c r="AG114" s="394"/>
      <c r="AH114" s="394"/>
      <c r="AL114" s="394"/>
      <c r="AM114" s="394"/>
      <c r="AN114" s="394"/>
      <c r="AO114" s="394"/>
      <c r="AP114" s="394"/>
      <c r="AQ114" s="394"/>
      <c r="AR114" s="394"/>
      <c r="AS114" s="394"/>
    </row>
    <row r="115" spans="20:45">
      <c r="T115" s="394"/>
      <c r="U115" s="394"/>
      <c r="V115" s="394"/>
      <c r="W115" s="394"/>
      <c r="X115" s="394"/>
      <c r="Y115" s="394"/>
      <c r="Z115" s="394"/>
      <c r="AA115" s="394"/>
      <c r="AB115" s="394"/>
      <c r="AC115" s="394"/>
      <c r="AD115" s="394"/>
      <c r="AE115" s="394"/>
      <c r="AF115" s="394"/>
      <c r="AG115" s="394"/>
      <c r="AH115" s="394"/>
      <c r="AL115" s="394"/>
      <c r="AM115" s="394"/>
      <c r="AN115" s="394"/>
      <c r="AO115" s="394"/>
      <c r="AP115" s="394"/>
      <c r="AQ115" s="394"/>
      <c r="AR115" s="394"/>
      <c r="AS115" s="394"/>
    </row>
    <row r="116" spans="20:45">
      <c r="T116" s="394"/>
      <c r="U116" s="394"/>
      <c r="V116" s="394"/>
      <c r="W116" s="394"/>
      <c r="X116" s="394"/>
      <c r="Y116" s="394"/>
      <c r="Z116" s="394"/>
      <c r="AA116" s="394"/>
      <c r="AB116" s="394"/>
      <c r="AC116" s="394"/>
      <c r="AD116" s="394"/>
      <c r="AE116" s="394"/>
      <c r="AF116" s="394"/>
      <c r="AG116" s="394"/>
      <c r="AH116" s="394"/>
      <c r="AL116" s="394"/>
      <c r="AM116" s="394"/>
      <c r="AN116" s="394"/>
      <c r="AO116" s="394"/>
      <c r="AP116" s="394"/>
      <c r="AQ116" s="394"/>
      <c r="AR116" s="394"/>
      <c r="AS116" s="394"/>
    </row>
    <row r="117" spans="20:45">
      <c r="T117" s="394"/>
      <c r="U117" s="394"/>
      <c r="V117" s="394"/>
      <c r="W117" s="394"/>
      <c r="X117" s="394"/>
      <c r="Y117" s="394"/>
      <c r="Z117" s="394"/>
      <c r="AA117" s="394"/>
      <c r="AB117" s="394"/>
      <c r="AC117" s="394"/>
      <c r="AD117" s="394"/>
      <c r="AE117" s="394"/>
      <c r="AF117" s="394"/>
      <c r="AG117" s="394"/>
      <c r="AH117" s="394"/>
      <c r="AL117" s="394"/>
      <c r="AM117" s="394"/>
      <c r="AN117" s="394"/>
      <c r="AO117" s="394"/>
      <c r="AP117" s="394"/>
      <c r="AQ117" s="394"/>
      <c r="AR117" s="394"/>
      <c r="AS117" s="394"/>
    </row>
    <row r="118" spans="20:45">
      <c r="T118" s="394"/>
      <c r="U118" s="394"/>
      <c r="V118" s="394"/>
      <c r="W118" s="394"/>
      <c r="X118" s="394"/>
      <c r="Y118" s="394"/>
      <c r="Z118" s="394"/>
      <c r="AA118" s="394"/>
      <c r="AB118" s="394"/>
      <c r="AC118" s="394"/>
      <c r="AD118" s="394"/>
      <c r="AE118" s="394"/>
      <c r="AF118" s="394"/>
      <c r="AG118" s="394"/>
      <c r="AH118" s="394"/>
      <c r="AL118" s="394"/>
      <c r="AM118" s="394"/>
      <c r="AN118" s="394"/>
      <c r="AO118" s="394"/>
      <c r="AP118" s="394"/>
      <c r="AQ118" s="394"/>
      <c r="AR118" s="394"/>
      <c r="AS118" s="394"/>
    </row>
    <row r="119" spans="20:45">
      <c r="T119" s="394"/>
      <c r="U119" s="394"/>
      <c r="V119" s="394"/>
      <c r="W119" s="394"/>
      <c r="X119" s="394"/>
      <c r="Y119" s="394"/>
      <c r="Z119" s="394"/>
      <c r="AA119" s="394"/>
      <c r="AB119" s="394"/>
      <c r="AC119" s="394"/>
      <c r="AD119" s="394"/>
      <c r="AE119" s="394"/>
      <c r="AF119" s="394"/>
      <c r="AG119" s="394"/>
      <c r="AH119" s="394"/>
      <c r="AL119" s="394"/>
      <c r="AM119" s="394"/>
      <c r="AN119" s="394"/>
      <c r="AO119" s="394"/>
      <c r="AP119" s="394"/>
      <c r="AQ119" s="394"/>
      <c r="AR119" s="394"/>
      <c r="AS119" s="394"/>
    </row>
    <row r="120" spans="20:45">
      <c r="T120" s="394"/>
      <c r="U120" s="394"/>
      <c r="V120" s="394"/>
      <c r="W120" s="394"/>
      <c r="X120" s="394"/>
      <c r="Y120" s="394"/>
      <c r="Z120" s="394"/>
      <c r="AA120" s="394"/>
      <c r="AB120" s="394"/>
      <c r="AC120" s="394"/>
      <c r="AD120" s="394"/>
      <c r="AE120" s="394"/>
      <c r="AF120" s="394"/>
      <c r="AG120" s="394"/>
      <c r="AH120" s="394"/>
      <c r="AL120" s="394"/>
      <c r="AM120" s="394"/>
      <c r="AN120" s="394"/>
      <c r="AO120" s="394"/>
      <c r="AP120" s="394"/>
      <c r="AQ120" s="394"/>
      <c r="AR120" s="394"/>
      <c r="AS120" s="394"/>
    </row>
    <row r="121" spans="20:45">
      <c r="T121" s="394"/>
      <c r="U121" s="394"/>
      <c r="V121" s="394"/>
      <c r="W121" s="394"/>
      <c r="X121" s="394"/>
      <c r="Y121" s="394"/>
      <c r="Z121" s="394"/>
      <c r="AA121" s="394"/>
      <c r="AB121" s="394"/>
      <c r="AC121" s="394"/>
      <c r="AD121" s="394"/>
      <c r="AE121" s="394"/>
      <c r="AF121" s="394"/>
      <c r="AG121" s="394"/>
      <c r="AH121" s="394"/>
      <c r="AL121" s="394"/>
      <c r="AM121" s="394"/>
      <c r="AN121" s="394"/>
      <c r="AO121" s="394"/>
      <c r="AP121" s="394"/>
      <c r="AQ121" s="394"/>
      <c r="AR121" s="394"/>
      <c r="AS121" s="394"/>
    </row>
    <row r="122" spans="20:45">
      <c r="T122" s="394"/>
      <c r="U122" s="394"/>
      <c r="V122" s="394"/>
      <c r="W122" s="394"/>
      <c r="X122" s="394"/>
      <c r="Y122" s="394"/>
      <c r="Z122" s="394"/>
      <c r="AA122" s="394"/>
      <c r="AB122" s="394"/>
      <c r="AC122" s="394"/>
      <c r="AD122" s="394"/>
      <c r="AE122" s="394"/>
      <c r="AF122" s="394"/>
      <c r="AG122" s="394"/>
      <c r="AH122" s="394"/>
      <c r="AL122" s="394"/>
      <c r="AM122" s="394"/>
      <c r="AN122" s="394"/>
      <c r="AO122" s="394"/>
      <c r="AP122" s="394"/>
      <c r="AQ122" s="394"/>
      <c r="AR122" s="394"/>
      <c r="AS122" s="394"/>
    </row>
    <row r="123" spans="20:45">
      <c r="T123" s="394"/>
      <c r="U123" s="394"/>
      <c r="V123" s="394"/>
      <c r="W123" s="394"/>
      <c r="X123" s="394"/>
      <c r="Y123" s="394"/>
      <c r="Z123" s="394"/>
      <c r="AA123" s="394"/>
      <c r="AB123" s="394"/>
      <c r="AC123" s="394"/>
      <c r="AD123" s="394"/>
      <c r="AE123" s="394"/>
      <c r="AF123" s="394"/>
      <c r="AG123" s="394"/>
      <c r="AH123" s="394"/>
      <c r="AL123" s="394"/>
      <c r="AM123" s="394"/>
      <c r="AN123" s="394"/>
      <c r="AO123" s="394"/>
      <c r="AP123" s="394"/>
      <c r="AQ123" s="394"/>
      <c r="AR123" s="394"/>
      <c r="AS123" s="394"/>
    </row>
    <row r="124" spans="20:45">
      <c r="T124" s="394"/>
      <c r="U124" s="394"/>
      <c r="V124" s="394"/>
      <c r="W124" s="394"/>
      <c r="X124" s="394"/>
      <c r="Y124" s="394"/>
      <c r="Z124" s="394"/>
      <c r="AA124" s="394"/>
      <c r="AB124" s="394"/>
      <c r="AC124" s="394"/>
      <c r="AD124" s="394"/>
      <c r="AE124" s="394"/>
      <c r="AF124" s="394"/>
      <c r="AG124" s="394"/>
      <c r="AH124" s="394"/>
      <c r="AL124" s="394"/>
      <c r="AM124" s="394"/>
      <c r="AN124" s="394"/>
      <c r="AO124" s="394"/>
      <c r="AP124" s="394"/>
      <c r="AQ124" s="394"/>
      <c r="AR124" s="394"/>
      <c r="AS124" s="394"/>
    </row>
    <row r="125" spans="20:45">
      <c r="T125" s="394"/>
      <c r="U125" s="394"/>
      <c r="V125" s="394"/>
      <c r="W125" s="394"/>
      <c r="X125" s="394"/>
      <c r="Y125" s="394"/>
      <c r="Z125" s="394"/>
      <c r="AA125" s="394"/>
      <c r="AB125" s="394"/>
      <c r="AC125" s="394"/>
      <c r="AD125" s="394"/>
      <c r="AE125" s="394"/>
      <c r="AF125" s="394"/>
      <c r="AG125" s="394"/>
      <c r="AH125" s="394"/>
      <c r="AL125" s="394"/>
      <c r="AM125" s="394"/>
      <c r="AN125" s="394"/>
      <c r="AO125" s="394"/>
      <c r="AP125" s="394"/>
      <c r="AQ125" s="394"/>
      <c r="AR125" s="394"/>
      <c r="AS125" s="394"/>
    </row>
    <row r="126" spans="20:45">
      <c r="T126" s="394"/>
      <c r="U126" s="394"/>
      <c r="V126" s="394"/>
      <c r="W126" s="394"/>
      <c r="X126" s="394"/>
      <c r="Y126" s="394"/>
      <c r="Z126" s="394"/>
      <c r="AA126" s="394"/>
      <c r="AB126" s="394"/>
      <c r="AC126" s="394"/>
      <c r="AD126" s="394"/>
      <c r="AE126" s="394"/>
      <c r="AF126" s="394"/>
      <c r="AG126" s="394"/>
      <c r="AH126" s="394"/>
      <c r="AL126" s="394"/>
      <c r="AM126" s="394"/>
      <c r="AN126" s="394"/>
      <c r="AO126" s="394"/>
      <c r="AP126" s="394"/>
      <c r="AQ126" s="394"/>
      <c r="AR126" s="394"/>
      <c r="AS126" s="394"/>
    </row>
    <row r="127" spans="20:45">
      <c r="T127" s="394"/>
      <c r="U127" s="394"/>
      <c r="V127" s="394"/>
      <c r="W127" s="394"/>
      <c r="X127" s="394"/>
      <c r="Y127" s="394"/>
      <c r="Z127" s="394"/>
      <c r="AA127" s="394"/>
      <c r="AB127" s="394"/>
      <c r="AC127" s="394"/>
      <c r="AD127" s="394"/>
      <c r="AE127" s="394"/>
      <c r="AF127" s="394"/>
      <c r="AG127" s="394"/>
      <c r="AH127" s="394"/>
      <c r="AL127" s="394"/>
      <c r="AM127" s="394"/>
      <c r="AN127" s="394"/>
      <c r="AO127" s="394"/>
      <c r="AP127" s="394"/>
      <c r="AQ127" s="394"/>
      <c r="AR127" s="394"/>
      <c r="AS127" s="394"/>
    </row>
    <row r="128" spans="20:45">
      <c r="T128" s="394"/>
      <c r="U128" s="394"/>
      <c r="V128" s="394"/>
      <c r="W128" s="394"/>
      <c r="X128" s="394"/>
      <c r="Y128" s="394"/>
      <c r="Z128" s="394"/>
      <c r="AA128" s="394"/>
      <c r="AB128" s="394"/>
      <c r="AC128" s="394"/>
      <c r="AD128" s="394"/>
      <c r="AE128" s="394"/>
      <c r="AF128" s="394"/>
      <c r="AG128" s="394"/>
      <c r="AH128" s="394"/>
      <c r="AL128" s="394"/>
      <c r="AM128" s="394"/>
      <c r="AN128" s="394"/>
      <c r="AO128" s="394"/>
      <c r="AP128" s="394"/>
      <c r="AQ128" s="394"/>
      <c r="AR128" s="394"/>
      <c r="AS128" s="394"/>
    </row>
    <row r="129" spans="20:45">
      <c r="T129" s="394"/>
      <c r="U129" s="394"/>
      <c r="V129" s="394"/>
      <c r="W129" s="394"/>
      <c r="X129" s="394"/>
      <c r="Y129" s="394"/>
      <c r="Z129" s="394"/>
      <c r="AA129" s="394"/>
      <c r="AB129" s="394"/>
      <c r="AC129" s="394"/>
      <c r="AD129" s="394"/>
      <c r="AE129" s="394"/>
      <c r="AF129" s="394"/>
      <c r="AG129" s="394"/>
      <c r="AH129" s="394"/>
      <c r="AL129" s="394"/>
      <c r="AM129" s="394"/>
      <c r="AN129" s="394"/>
      <c r="AO129" s="394"/>
      <c r="AP129" s="394"/>
      <c r="AQ129" s="394"/>
      <c r="AR129" s="394"/>
      <c r="AS129" s="394"/>
    </row>
    <row r="130" spans="20:45">
      <c r="T130" s="394"/>
      <c r="U130" s="394"/>
      <c r="V130" s="394"/>
      <c r="W130" s="394"/>
      <c r="X130" s="394"/>
      <c r="Y130" s="394"/>
      <c r="Z130" s="394"/>
      <c r="AA130" s="394"/>
      <c r="AB130" s="394"/>
      <c r="AC130" s="394"/>
      <c r="AD130" s="394"/>
      <c r="AE130" s="394"/>
      <c r="AF130" s="394"/>
      <c r="AG130" s="394"/>
      <c r="AH130" s="394"/>
      <c r="AL130" s="394"/>
      <c r="AM130" s="394"/>
      <c r="AN130" s="394"/>
      <c r="AO130" s="394"/>
      <c r="AP130" s="394"/>
      <c r="AQ130" s="394"/>
      <c r="AR130" s="394"/>
      <c r="AS130" s="394"/>
    </row>
    <row r="131" spans="20:45">
      <c r="T131" s="394"/>
      <c r="U131" s="394"/>
      <c r="V131" s="394"/>
      <c r="W131" s="394"/>
      <c r="X131" s="394"/>
      <c r="Y131" s="394"/>
      <c r="Z131" s="394"/>
      <c r="AA131" s="394"/>
      <c r="AB131" s="394"/>
      <c r="AC131" s="394"/>
      <c r="AD131" s="394"/>
      <c r="AE131" s="394"/>
      <c r="AF131" s="394"/>
      <c r="AG131" s="394"/>
      <c r="AH131" s="394"/>
      <c r="AL131" s="394"/>
      <c r="AM131" s="394"/>
      <c r="AN131" s="394"/>
      <c r="AO131" s="394"/>
      <c r="AP131" s="394"/>
      <c r="AQ131" s="394"/>
      <c r="AR131" s="394"/>
      <c r="AS131" s="394"/>
    </row>
    <row r="132" spans="20:45">
      <c r="T132" s="394"/>
      <c r="U132" s="394"/>
      <c r="V132" s="394"/>
      <c r="W132" s="394"/>
      <c r="X132" s="394"/>
      <c r="Y132" s="394"/>
      <c r="Z132" s="394"/>
      <c r="AA132" s="394"/>
      <c r="AB132" s="394"/>
      <c r="AC132" s="394"/>
      <c r="AD132" s="394"/>
      <c r="AE132" s="394"/>
      <c r="AF132" s="394"/>
      <c r="AG132" s="394"/>
      <c r="AH132" s="394"/>
      <c r="AL132" s="394"/>
      <c r="AM132" s="394"/>
      <c r="AN132" s="394"/>
      <c r="AO132" s="394"/>
      <c r="AP132" s="394"/>
      <c r="AQ132" s="394"/>
      <c r="AR132" s="394"/>
      <c r="AS132" s="394"/>
    </row>
    <row r="133" spans="20:45">
      <c r="T133" s="394"/>
      <c r="U133" s="394"/>
      <c r="V133" s="394"/>
      <c r="W133" s="394"/>
      <c r="X133" s="394"/>
      <c r="Y133" s="394"/>
      <c r="Z133" s="394"/>
      <c r="AA133" s="394"/>
      <c r="AB133" s="394"/>
      <c r="AC133" s="394"/>
      <c r="AD133" s="394"/>
      <c r="AE133" s="394"/>
      <c r="AF133" s="394"/>
      <c r="AG133" s="394"/>
      <c r="AH133" s="394"/>
      <c r="AL133" s="394"/>
      <c r="AM133" s="394"/>
      <c r="AN133" s="394"/>
      <c r="AO133" s="394"/>
      <c r="AP133" s="394"/>
      <c r="AQ133" s="394"/>
      <c r="AR133" s="394"/>
      <c r="AS133" s="394"/>
    </row>
    <row r="134" spans="20:45">
      <c r="T134" s="394"/>
      <c r="U134" s="394"/>
      <c r="V134" s="394"/>
      <c r="W134" s="394"/>
      <c r="X134" s="394"/>
      <c r="Y134" s="394"/>
      <c r="Z134" s="394"/>
      <c r="AA134" s="394"/>
      <c r="AB134" s="394"/>
      <c r="AC134" s="394"/>
      <c r="AD134" s="394"/>
      <c r="AE134" s="394"/>
      <c r="AF134" s="394"/>
      <c r="AG134" s="394"/>
      <c r="AH134" s="394"/>
      <c r="AL134" s="394"/>
      <c r="AM134" s="394"/>
      <c r="AN134" s="394"/>
      <c r="AO134" s="394"/>
      <c r="AP134" s="394"/>
      <c r="AQ134" s="394"/>
      <c r="AR134" s="394"/>
      <c r="AS134" s="394"/>
    </row>
    <row r="135" spans="20:45">
      <c r="T135" s="394"/>
      <c r="U135" s="394"/>
      <c r="V135" s="394"/>
      <c r="W135" s="394"/>
      <c r="X135" s="394"/>
      <c r="Y135" s="394"/>
      <c r="Z135" s="394"/>
      <c r="AA135" s="394"/>
      <c r="AB135" s="394"/>
      <c r="AC135" s="394"/>
      <c r="AD135" s="394"/>
      <c r="AE135" s="394"/>
      <c r="AF135" s="394"/>
      <c r="AG135" s="394"/>
      <c r="AH135" s="394"/>
      <c r="AL135" s="394"/>
      <c r="AM135" s="394"/>
      <c r="AN135" s="394"/>
      <c r="AO135" s="394"/>
      <c r="AP135" s="394"/>
      <c r="AQ135" s="394"/>
      <c r="AR135" s="394"/>
      <c r="AS135" s="394"/>
    </row>
    <row r="136" spans="20:45">
      <c r="T136" s="394"/>
      <c r="U136" s="394"/>
      <c r="V136" s="394"/>
      <c r="W136" s="394"/>
      <c r="X136" s="394"/>
      <c r="Y136" s="394"/>
      <c r="Z136" s="394"/>
      <c r="AA136" s="394"/>
      <c r="AB136" s="394"/>
      <c r="AC136" s="394"/>
      <c r="AD136" s="394"/>
      <c r="AE136" s="394"/>
      <c r="AF136" s="394"/>
      <c r="AG136" s="394"/>
      <c r="AH136" s="394"/>
      <c r="AL136" s="394"/>
      <c r="AM136" s="394"/>
      <c r="AN136" s="394"/>
      <c r="AO136" s="394"/>
      <c r="AP136" s="394"/>
      <c r="AQ136" s="394"/>
      <c r="AR136" s="394"/>
      <c r="AS136" s="394"/>
    </row>
    <row r="137" spans="20:45">
      <c r="T137" s="394"/>
      <c r="U137" s="394"/>
      <c r="V137" s="394"/>
      <c r="W137" s="394"/>
      <c r="X137" s="394"/>
      <c r="Y137" s="394"/>
      <c r="Z137" s="394"/>
      <c r="AA137" s="394"/>
      <c r="AB137" s="394"/>
      <c r="AC137" s="394"/>
      <c r="AD137" s="394"/>
      <c r="AE137" s="394"/>
      <c r="AF137" s="394"/>
      <c r="AG137" s="394"/>
      <c r="AH137" s="394"/>
      <c r="AL137" s="394"/>
      <c r="AM137" s="394"/>
      <c r="AN137" s="394"/>
      <c r="AO137" s="394"/>
      <c r="AP137" s="394"/>
      <c r="AQ137" s="394"/>
      <c r="AR137" s="394"/>
      <c r="AS137" s="394"/>
    </row>
    <row r="138" spans="20:45">
      <c r="T138" s="394"/>
      <c r="U138" s="394"/>
      <c r="V138" s="394"/>
      <c r="W138" s="394"/>
      <c r="X138" s="394"/>
      <c r="Y138" s="394"/>
      <c r="Z138" s="394"/>
      <c r="AA138" s="394"/>
      <c r="AB138" s="394"/>
      <c r="AC138" s="394"/>
      <c r="AD138" s="394"/>
      <c r="AE138" s="394"/>
      <c r="AF138" s="394"/>
      <c r="AG138" s="394"/>
      <c r="AH138" s="394"/>
      <c r="AL138" s="394"/>
      <c r="AM138" s="394"/>
      <c r="AN138" s="394"/>
      <c r="AO138" s="394"/>
      <c r="AP138" s="394"/>
      <c r="AQ138" s="394"/>
      <c r="AR138" s="394"/>
      <c r="AS138" s="394"/>
    </row>
    <row r="139" spans="20:45">
      <c r="T139" s="394"/>
      <c r="U139" s="394"/>
      <c r="V139" s="394"/>
      <c r="W139" s="394"/>
      <c r="X139" s="394"/>
      <c r="Y139" s="394"/>
      <c r="Z139" s="394"/>
      <c r="AA139" s="394"/>
      <c r="AB139" s="394"/>
      <c r="AC139" s="394"/>
      <c r="AD139" s="394"/>
      <c r="AE139" s="394"/>
      <c r="AF139" s="394"/>
      <c r="AG139" s="394"/>
      <c r="AH139" s="394"/>
      <c r="AL139" s="394"/>
      <c r="AM139" s="394"/>
      <c r="AN139" s="394"/>
      <c r="AO139" s="394"/>
      <c r="AP139" s="394"/>
      <c r="AQ139" s="394"/>
      <c r="AR139" s="394"/>
      <c r="AS139" s="394"/>
    </row>
    <row r="140" spans="20:45">
      <c r="T140" s="394"/>
      <c r="U140" s="394"/>
      <c r="V140" s="394"/>
      <c r="W140" s="394"/>
      <c r="X140" s="394"/>
      <c r="Y140" s="394"/>
      <c r="Z140" s="394"/>
      <c r="AA140" s="394"/>
      <c r="AB140" s="394"/>
      <c r="AC140" s="394"/>
      <c r="AD140" s="394"/>
      <c r="AE140" s="394"/>
      <c r="AF140" s="394"/>
      <c r="AG140" s="394"/>
      <c r="AH140" s="394"/>
      <c r="AL140" s="394"/>
      <c r="AM140" s="394"/>
      <c r="AN140" s="394"/>
      <c r="AO140" s="394"/>
      <c r="AP140" s="394"/>
      <c r="AQ140" s="394"/>
      <c r="AR140" s="394"/>
      <c r="AS140" s="394"/>
    </row>
  </sheetData>
  <mergeCells count="1">
    <mergeCell ref="A4:C4"/>
  </mergeCells>
  <conditionalFormatting sqref="O16">
    <cfRule type="expression" dxfId="30" priority="1" stopIfTrue="1">
      <formula>AND($O$1="CU",O16="Umpire")</formula>
    </cfRule>
    <cfRule type="expression" dxfId="29" priority="2" stopIfTrue="1">
      <formula>AND($O$1="CU",O16&lt;&gt;"Umpire",P16&lt;&gt;"")</formula>
    </cfRule>
    <cfRule type="expression" dxfId="28" priority="3" stopIfTrue="1">
      <formula>AND($O$1="CU",O16&lt;&gt;"Umpire")</formula>
    </cfRule>
  </conditionalFormatting>
  <dataValidations count="1">
    <dataValidation type="list" allowBlank="1" showInputMessage="1" sqref="I8 K10 I12 M14 I16 O16 K18 I20 I23 K25 I27 M29 I31 K33 I35 I39 K41 I43 M45 I47 K49 I51" xr:uid="{00000000-0002-0000-5B00-000000000000}">
      <formula1>$U$7:$U$16</formula1>
    </dataValidation>
  </dataValidations>
  <printOptions horizontalCentered="1" verticalCentered="1"/>
  <pageMargins left="0" right="0" top="0.98425196850393704" bottom="0.98425196850393704" header="0.511811023622047" footer="0.511811023622047"/>
  <pageSetup paperSize="9" scale="95" orientation="portrait" horizontalDpi="1200" verticalDpi="1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5777"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5778"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54">
    <tabColor indexed="11"/>
    <pageSetUpPr fitToPage="1"/>
  </sheetPr>
  <dimension ref="A1:AK57"/>
  <sheetViews>
    <sheetView showGridLines="0" showZeros="0" workbookViewId="0">
      <selection activeCell="D27" sqref="D27"/>
    </sheetView>
  </sheetViews>
  <sheetFormatPr defaultColWidth="9" defaultRowHeight="13.2"/>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9"/>
      <c r="I1" s="266"/>
      <c r="J1" s="267"/>
      <c r="K1" s="209" t="s">
        <v>97</v>
      </c>
      <c r="L1" s="269"/>
      <c r="M1" s="207"/>
      <c r="N1" s="267"/>
      <c r="O1" s="267" t="s">
        <v>234</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87">
        <f>Altalanos!$E$8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235</v>
      </c>
      <c r="N5" s="280"/>
      <c r="O5" s="196" t="s">
        <v>169</v>
      </c>
      <c r="P5" s="280"/>
      <c r="Q5" s="196" t="s">
        <v>170</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",VLOOKUP(Y3,AB1:AH1,5)," pont"))</f>
        <v/>
      </c>
      <c r="G6" s="285"/>
      <c r="H6" s="286"/>
      <c r="I6" s="285"/>
      <c r="J6" s="287"/>
      <c r="K6" s="284" t="str">
        <f>IF(Y3="","",CONCATENATE(VLOOKUP(Y3,AB1:AH1,4)," pont"))</f>
        <v/>
      </c>
      <c r="L6" s="287"/>
      <c r="M6" s="284" t="str">
        <f>IF(Y3="","",CONCATENATE(VLOOKUP(Y3,AB1:AH1,3)," pont"))</f>
        <v/>
      </c>
      <c r="N6" s="287"/>
      <c r="O6" s="284" t="str">
        <f>IF(Y3="","",CONCATENATE(VLOOKUP(Y3,AB1:AH1,2)," pont"))</f>
        <v/>
      </c>
      <c r="P6" s="287"/>
      <c r="Q6" s="284" t="str">
        <f>IF(Y3="","",CONCATENATE(VLOOKUP(Y3,AB1:AH1,1)," pont"))</f>
        <v/>
      </c>
      <c r="R6" s="288"/>
      <c r="Y6" s="289"/>
      <c r="Z6" s="289"/>
      <c r="AA6" s="289" t="s">
        <v>121</v>
      </c>
      <c r="AB6" s="290">
        <v>150</v>
      </c>
      <c r="AC6" s="290">
        <v>120</v>
      </c>
      <c r="AD6" s="290">
        <v>90</v>
      </c>
      <c r="AE6" s="290">
        <v>60</v>
      </c>
      <c r="AF6" s="290">
        <v>40</v>
      </c>
      <c r="AG6" s="290">
        <v>25</v>
      </c>
      <c r="AH6" s="290">
        <v>10</v>
      </c>
      <c r="AI6" s="291"/>
      <c r="AJ6" s="291"/>
      <c r="AK6" s="291"/>
    </row>
    <row r="7" spans="1:37" s="5" customFormat="1" ht="12.9" customHeight="1">
      <c r="A7" s="292">
        <v>1</v>
      </c>
      <c r="B7" s="47" t="str">
        <f>IF($E7="","",VLOOKUP($E7,'1MD ELO (5)'!$A$7:$O$22,14))</f>
        <v/>
      </c>
      <c r="C7" s="293" t="str">
        <f>IF($E7="","",VLOOKUP($E7,'1MD ELO (5)'!$A$7:$O$22,15))</f>
        <v/>
      </c>
      <c r="D7" s="293" t="str">
        <f>IF($E7="","",VLOOKUP($E7,'1MD ELO (5)'!$A$7:$O$22,5))</f>
        <v/>
      </c>
      <c r="E7" s="48"/>
      <c r="F7" s="50" t="str">
        <f>UPPER(IF($E7="","",VLOOKUP($E7,'1MD ELO (5)'!$A$7:$O$22,2)))</f>
        <v/>
      </c>
      <c r="G7" s="50" t="str">
        <f>IF($E7="","",VLOOKUP($E7,'1MD ELO (5)'!$A$7:$O$22,3))</f>
        <v/>
      </c>
      <c r="H7" s="50"/>
      <c r="I7" s="50" t="str">
        <f>IF($E7="","",VLOOKUP($E7,'1MD ELO (5)'!$A$7:$O$22,4))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12.9" customHeight="1">
      <c r="A8" s="302"/>
      <c r="B8" s="59"/>
      <c r="C8" s="70"/>
      <c r="D8" s="70"/>
      <c r="E8" s="64"/>
      <c r="F8" s="353"/>
      <c r="G8" s="353"/>
      <c r="H8" s="354"/>
      <c r="I8" s="375"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12.9" customHeight="1">
      <c r="A9" s="302">
        <v>2</v>
      </c>
      <c r="B9" s="47" t="str">
        <f>IF($E9="","",VLOOKUP($E9,'1MD ELO (5)'!$A$7:$O$22,14))</f>
        <v/>
      </c>
      <c r="C9" s="293" t="str">
        <f>IF($E9="","",VLOOKUP($E9,'1MD ELO (5)'!$A$7:$O$22,15))</f>
        <v/>
      </c>
      <c r="D9" s="293" t="str">
        <f>IF($E9="","",VLOOKUP($E9,'1MD ELO (5)'!$A$7:$O$22,5))</f>
        <v/>
      </c>
      <c r="E9" s="48"/>
      <c r="F9" s="376" t="str">
        <f>UPPER(IF($E9="","",VLOOKUP($E9,'1MD ELO (5)'!$A$7:$O$22,2)))</f>
        <v/>
      </c>
      <c r="G9" s="376" t="str">
        <f>IF($E9="","",VLOOKUP($E9,'1MD ELO (5)'!$A$7:$O$22,3))</f>
        <v/>
      </c>
      <c r="H9" s="376"/>
      <c r="I9" s="50" t="str">
        <f>IF($E9="","",VLOOKUP($E9,'1MD ELO (5)'!$A$7:$O$22,4))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12.9" customHeight="1">
      <c r="A10" s="302"/>
      <c r="B10" s="59"/>
      <c r="C10" s="70"/>
      <c r="D10" s="70"/>
      <c r="E10" s="84"/>
      <c r="F10" s="353"/>
      <c r="G10" s="353"/>
      <c r="H10" s="354"/>
      <c r="I10" s="300"/>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12.9" customHeight="1">
      <c r="A11" s="302">
        <v>3</v>
      </c>
      <c r="B11" s="47" t="str">
        <f>IF($E11="","",VLOOKUP($E11,'1MD ELO (5)'!$A$7:$O$22,14))</f>
        <v/>
      </c>
      <c r="C11" s="293" t="str">
        <f>IF($E11="","",VLOOKUP($E11,'1MD ELO (5)'!$A$7:$O$22,15))</f>
        <v/>
      </c>
      <c r="D11" s="293" t="str">
        <f>IF($E11="","",VLOOKUP($E11,'1MD ELO (5)'!$A$7:$O$22,5))</f>
        <v/>
      </c>
      <c r="E11" s="48"/>
      <c r="F11" s="376" t="str">
        <f>UPPER(IF($E11="","",VLOOKUP($E11,'1MD ELO (5)'!$A$7:$O$22,2)))</f>
        <v/>
      </c>
      <c r="G11" s="376" t="str">
        <f>IF($E11="","",VLOOKUP($E11,'1MD ELO (5)'!$A$7:$O$22,3))</f>
        <v/>
      </c>
      <c r="H11" s="376"/>
      <c r="I11" s="376" t="str">
        <f>IF($E11="","",VLOOKUP($E11,'1MD ELO (5)'!$A$7:$O$22,4))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12.9" customHeight="1">
      <c r="A12" s="302"/>
      <c r="B12" s="59"/>
      <c r="C12" s="70"/>
      <c r="D12" s="70"/>
      <c r="E12" s="84"/>
      <c r="F12" s="353"/>
      <c r="G12" s="353"/>
      <c r="H12" s="354"/>
      <c r="I12" s="375"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12.9" customHeight="1">
      <c r="A13" s="302">
        <v>4</v>
      </c>
      <c r="B13" s="47" t="str">
        <f>IF($E13="","",VLOOKUP($E13,'1MD ELO (5)'!$A$7:$O$22,14))</f>
        <v/>
      </c>
      <c r="C13" s="293" t="str">
        <f>IF($E13="","",VLOOKUP($E13,'1MD ELO (5)'!$A$7:$O$22,15))</f>
        <v/>
      </c>
      <c r="D13" s="293" t="str">
        <f>IF($E13="","",VLOOKUP($E13,'1MD ELO (5)'!$A$7:$O$22,5))</f>
        <v/>
      </c>
      <c r="E13" s="48"/>
      <c r="F13" s="376" t="str">
        <f>UPPER(IF($E13="","",VLOOKUP($E13,'1MD ELO (5)'!$A$7:$O$22,2)))</f>
        <v/>
      </c>
      <c r="G13" s="376" t="str">
        <f>IF($E13="","",VLOOKUP($E13,'1MD ELO (5)'!$A$7:$O$22,3))</f>
        <v/>
      </c>
      <c r="H13" s="376"/>
      <c r="I13" s="376" t="str">
        <f>IF($E13="","",VLOOKUP($E13,'1MD ELO (5)'!$A$7:$O$22,4))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12.9" customHeight="1">
      <c r="A14" s="302"/>
      <c r="B14" s="59"/>
      <c r="C14" s="70"/>
      <c r="D14" s="70"/>
      <c r="E14" s="84"/>
      <c r="F14" s="300"/>
      <c r="G14" s="300"/>
      <c r="H14" s="377"/>
      <c r="I14" s="362"/>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12.9" customHeight="1">
      <c r="A15" s="292">
        <v>5</v>
      </c>
      <c r="B15" s="47" t="str">
        <f>IF($E15="","",VLOOKUP($E15,'1MD ELO (5)'!$A$7:$O$22,14))</f>
        <v/>
      </c>
      <c r="C15" s="293" t="str">
        <f>IF($E15="","",VLOOKUP($E15,'1MD ELO (5)'!$A$7:$O$22,15))</f>
        <v/>
      </c>
      <c r="D15" s="293" t="str">
        <f>IF($E15="","",VLOOKUP($E15,'1MD ELO (5)'!$A$7:$O$22,5))</f>
        <v/>
      </c>
      <c r="E15" s="48"/>
      <c r="F15" s="50" t="str">
        <f>UPPER(IF($E15="","",VLOOKUP($E15,'1MD ELO (5)'!$A$7:$O$22,2)))</f>
        <v/>
      </c>
      <c r="G15" s="50" t="str">
        <f>IF($E15="","",VLOOKUP($E15,'1MD ELO (5)'!$A$7:$O$22,3))</f>
        <v/>
      </c>
      <c r="H15" s="50"/>
      <c r="I15" s="50" t="str">
        <f>IF($E15="","",VLOOKUP($E15,'1MD ELO (5)'!$A$7:$O$22,4))</f>
        <v/>
      </c>
      <c r="J15" s="361"/>
      <c r="K15" s="300"/>
      <c r="L15" s="300"/>
      <c r="M15" s="300"/>
      <c r="N15" s="304"/>
      <c r="O15" s="300"/>
      <c r="P15" s="304"/>
      <c r="Q15" s="118"/>
      <c r="R15" s="119"/>
      <c r="S15" s="56"/>
      <c r="U15" s="63" t="e">
        <f>#REF!</f>
        <v>#REF!</v>
      </c>
      <c r="Y15" s="275"/>
      <c r="Z15" s="275"/>
      <c r="AA15" s="275"/>
      <c r="AB15" s="275"/>
      <c r="AC15" s="275"/>
      <c r="AD15" s="275"/>
      <c r="AE15" s="275"/>
      <c r="AF15" s="275"/>
      <c r="AG15" s="275"/>
      <c r="AH15" s="275"/>
      <c r="AI15"/>
      <c r="AJ15"/>
      <c r="AK15"/>
    </row>
    <row r="16" spans="1:37" s="5" customFormat="1" ht="12.9" customHeight="1">
      <c r="A16" s="302"/>
      <c r="B16" s="59"/>
      <c r="C16" s="70"/>
      <c r="D16" s="70"/>
      <c r="E16" s="84"/>
      <c r="F16" s="353"/>
      <c r="G16" s="353"/>
      <c r="H16" s="354"/>
      <c r="I16" s="375" t="s">
        <v>173</v>
      </c>
      <c r="J16" s="301"/>
      <c r="K16" s="295" t="str">
        <f>UPPER(IF(OR(J16="a",J16="as"),F15,IF(OR(J16="b",J16="bs"),F17,)))</f>
        <v/>
      </c>
      <c r="L16" s="295"/>
      <c r="M16" s="300"/>
      <c r="N16" s="304"/>
      <c r="O16" s="297"/>
      <c r="P16" s="304"/>
      <c r="Q16" s="118"/>
      <c r="R16" s="119"/>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12.9" customHeight="1">
      <c r="A17" s="302">
        <v>6</v>
      </c>
      <c r="B17" s="47" t="str">
        <f>IF($E17="","",VLOOKUP($E17,'1MD ELO (5)'!$A$7:$O$22,14))</f>
        <v/>
      </c>
      <c r="C17" s="293" t="str">
        <f>IF($E17="","",VLOOKUP($E17,'1MD ELO (5)'!$A$7:$O$22,15))</f>
        <v/>
      </c>
      <c r="D17" s="293" t="str">
        <f>IF($E17="","",VLOOKUP($E17,'1MD ELO (5)'!$A$7:$O$22,5))</f>
        <v/>
      </c>
      <c r="E17" s="48"/>
      <c r="F17" s="376" t="str">
        <f>UPPER(IF($E17="","",VLOOKUP($E17,'1MD ELO (5)'!$A$7:$O$22,2)))</f>
        <v/>
      </c>
      <c r="G17" s="376" t="str">
        <f>IF($E17="","",VLOOKUP($E17,'1MD ELO (5)'!$A$7:$O$22,3))</f>
        <v/>
      </c>
      <c r="H17" s="376"/>
      <c r="I17" s="376" t="str">
        <f>IF($E17="","",VLOOKUP($E17,'1MD ELO (5)'!$A$7:$O$22,4))</f>
        <v/>
      </c>
      <c r="J17" s="355"/>
      <c r="K17" s="300"/>
      <c r="L17" s="356"/>
      <c r="M17" s="300"/>
      <c r="N17" s="304"/>
      <c r="O17" s="297"/>
      <c r="P17" s="304"/>
      <c r="Q17" s="118"/>
      <c r="R17" s="119"/>
      <c r="S17" s="56"/>
      <c r="Y17" s="275"/>
      <c r="Z17" s="275"/>
      <c r="AA17" s="275" t="s">
        <v>106</v>
      </c>
      <c r="AB17" s="276">
        <v>120</v>
      </c>
      <c r="AC17" s="276">
        <v>90</v>
      </c>
      <c r="AD17" s="276">
        <v>60</v>
      </c>
      <c r="AE17" s="276">
        <v>40</v>
      </c>
      <c r="AF17" s="276">
        <v>25</v>
      </c>
      <c r="AG17" s="276">
        <v>15</v>
      </c>
      <c r="AH17" s="276">
        <v>8</v>
      </c>
      <c r="AI17"/>
      <c r="AJ17"/>
      <c r="AK17"/>
    </row>
    <row r="18" spans="1:37" s="5" customFormat="1" ht="12.9" customHeight="1">
      <c r="A18" s="302"/>
      <c r="B18" s="59"/>
      <c r="C18" s="70"/>
      <c r="D18" s="70"/>
      <c r="E18" s="84"/>
      <c r="F18" s="353"/>
      <c r="G18" s="353"/>
      <c r="H18" s="354"/>
      <c r="I18" s="300"/>
      <c r="J18" s="357"/>
      <c r="K18" s="87" t="s">
        <v>173</v>
      </c>
      <c r="L18" s="73"/>
      <c r="M18" s="295" t="str">
        <f>UPPER(IF(OR(L18="a",L18="as"),K16,IF(OR(L18="b",L18="bs"),K20,)))</f>
        <v/>
      </c>
      <c r="N18" s="308"/>
      <c r="O18" s="297"/>
      <c r="P18" s="304"/>
      <c r="Q18" s="118"/>
      <c r="R18" s="119"/>
      <c r="S18" s="56"/>
      <c r="Y18" s="275"/>
      <c r="Z18" s="275"/>
      <c r="AA18" s="275" t="s">
        <v>109</v>
      </c>
      <c r="AB18" s="276">
        <v>90</v>
      </c>
      <c r="AC18" s="276">
        <v>60</v>
      </c>
      <c r="AD18" s="276">
        <v>40</v>
      </c>
      <c r="AE18" s="276">
        <v>25</v>
      </c>
      <c r="AF18" s="276">
        <v>15</v>
      </c>
      <c r="AG18" s="276">
        <v>8</v>
      </c>
      <c r="AH18" s="276">
        <v>4</v>
      </c>
      <c r="AI18"/>
      <c r="AJ18"/>
      <c r="AK18"/>
    </row>
    <row r="19" spans="1:37" s="5" customFormat="1" ht="12.9" customHeight="1">
      <c r="A19" s="302">
        <v>7</v>
      </c>
      <c r="B19" s="47" t="str">
        <f>IF($E19="","",VLOOKUP($E19,'1MD ELO (5)'!$A$7:$O$22,14))</f>
        <v/>
      </c>
      <c r="C19" s="293" t="str">
        <f>IF($E19="","",VLOOKUP($E19,'1MD ELO (5)'!$A$7:$O$22,15))</f>
        <v/>
      </c>
      <c r="D19" s="293" t="str">
        <f>IF($E19="","",VLOOKUP($E19,'1MD ELO (5)'!$A$7:$O$22,5))</f>
        <v/>
      </c>
      <c r="E19" s="48"/>
      <c r="F19" s="376" t="str">
        <f>UPPER(IF($E19="","",VLOOKUP($E19,'1MD ELO (5)'!$A$7:$O$22,2)))</f>
        <v/>
      </c>
      <c r="G19" s="376" t="str">
        <f>IF($E19="","",VLOOKUP($E19,'1MD ELO (5)'!$A$7:$O$22,3))</f>
        <v/>
      </c>
      <c r="H19" s="376"/>
      <c r="I19" s="376" t="str">
        <f>IF($E19="","",VLOOKUP($E19,'1MD ELO (5)'!$A$7:$O$22,4))</f>
        <v/>
      </c>
      <c r="J19" s="351"/>
      <c r="K19" s="300"/>
      <c r="L19" s="358"/>
      <c r="M19" s="300"/>
      <c r="N19" s="297"/>
      <c r="O19" s="297"/>
      <c r="P19" s="304"/>
      <c r="Q19" s="118"/>
      <c r="R19" s="119"/>
      <c r="S19" s="56"/>
      <c r="Y19" s="275"/>
      <c r="Z19" s="275"/>
      <c r="AA19" s="275" t="s">
        <v>121</v>
      </c>
      <c r="AB19" s="276">
        <v>60</v>
      </c>
      <c r="AC19" s="276">
        <v>40</v>
      </c>
      <c r="AD19" s="276">
        <v>25</v>
      </c>
      <c r="AE19" s="276">
        <v>15</v>
      </c>
      <c r="AF19" s="276">
        <v>8</v>
      </c>
      <c r="AG19" s="276">
        <v>4</v>
      </c>
      <c r="AH19" s="276">
        <v>2</v>
      </c>
      <c r="AI19"/>
      <c r="AJ19"/>
      <c r="AK19"/>
    </row>
    <row r="20" spans="1:37" s="5" customFormat="1" ht="12.9" customHeight="1">
      <c r="A20" s="302"/>
      <c r="B20" s="59"/>
      <c r="C20" s="70"/>
      <c r="D20" s="70"/>
      <c r="E20" s="64"/>
      <c r="F20" s="353"/>
      <c r="G20" s="353"/>
      <c r="H20" s="354"/>
      <c r="I20" s="375" t="s">
        <v>173</v>
      </c>
      <c r="J20" s="301"/>
      <c r="K20" s="295" t="str">
        <f>UPPER(IF(OR(J20="a",J20="as"),F19,IF(OR(J20="b",J20="bs"),F21,)))</f>
        <v/>
      </c>
      <c r="L20" s="359"/>
      <c r="M20" s="300"/>
      <c r="N20" s="297"/>
      <c r="O20" s="297"/>
      <c r="P20" s="304"/>
      <c r="Q20" s="118"/>
      <c r="R20" s="119"/>
      <c r="S20" s="56"/>
      <c r="Y20" s="275"/>
      <c r="Z20" s="275"/>
      <c r="AA20" s="275" t="s">
        <v>122</v>
      </c>
      <c r="AB20" s="276">
        <v>40</v>
      </c>
      <c r="AC20" s="276">
        <v>25</v>
      </c>
      <c r="AD20" s="276">
        <v>15</v>
      </c>
      <c r="AE20" s="276">
        <v>8</v>
      </c>
      <c r="AF20" s="276">
        <v>4</v>
      </c>
      <c r="AG20" s="276">
        <v>2</v>
      </c>
      <c r="AH20" s="276">
        <v>1</v>
      </c>
      <c r="AI20"/>
      <c r="AJ20"/>
      <c r="AK20"/>
    </row>
    <row r="21" spans="1:37" s="5" customFormat="1" ht="12.9" customHeight="1">
      <c r="A21" s="302">
        <v>8</v>
      </c>
      <c r="B21" s="47" t="str">
        <f>IF($E21="","",VLOOKUP($E21,'1MD ELO (5)'!$A$7:$O$22,14))</f>
        <v/>
      </c>
      <c r="C21" s="293" t="str">
        <f>IF($E21="","",VLOOKUP($E21,'1MD ELO (5)'!$A$7:$O$22,15))</f>
        <v/>
      </c>
      <c r="D21" s="293" t="str">
        <f>IF($E21="","",VLOOKUP($E21,'1MD ELO (5)'!$A$7:$O$22,5))</f>
        <v/>
      </c>
      <c r="E21" s="48"/>
      <c r="F21" s="376" t="str">
        <f>UPPER(IF($E21="","",VLOOKUP($E21,'1MD ELO (5)'!$A$7:$O$22,2)))</f>
        <v/>
      </c>
      <c r="G21" s="376" t="str">
        <f>IF($E21="","",VLOOKUP($E21,'1MD ELO (5)'!$A$7:$O$22,3))</f>
        <v/>
      </c>
      <c r="H21" s="376"/>
      <c r="I21" s="376" t="str">
        <f>IF($E21="","",VLOOKUP($E21,'1MD ELO (5)'!$A$7:$O$22,4))</f>
        <v/>
      </c>
      <c r="J21" s="360"/>
      <c r="K21" s="300"/>
      <c r="L21" s="300"/>
      <c r="M21" s="300"/>
      <c r="N21" s="297"/>
      <c r="O21" s="297"/>
      <c r="P21" s="304"/>
      <c r="Q21" s="118"/>
      <c r="R21" s="119"/>
      <c r="S21" s="56"/>
      <c r="Y21" s="275"/>
      <c r="Z21" s="275"/>
      <c r="AA21" s="275" t="s">
        <v>126</v>
      </c>
      <c r="AB21" s="276">
        <v>25</v>
      </c>
      <c r="AC21" s="276">
        <v>15</v>
      </c>
      <c r="AD21" s="276">
        <v>10</v>
      </c>
      <c r="AE21" s="276">
        <v>6</v>
      </c>
      <c r="AF21" s="276">
        <v>3</v>
      </c>
      <c r="AG21" s="276">
        <v>1</v>
      </c>
      <c r="AH21" s="276">
        <v>0</v>
      </c>
      <c r="AI21"/>
      <c r="AJ21"/>
      <c r="AK21"/>
    </row>
    <row r="22" spans="1:37" s="5" customFormat="1" ht="12.9" customHeight="1">
      <c r="A22" s="302"/>
      <c r="B22" s="59"/>
      <c r="C22" s="70"/>
      <c r="D22" s="70"/>
      <c r="E22" s="64"/>
      <c r="F22" s="362"/>
      <c r="G22" s="362"/>
      <c r="H22" s="363"/>
      <c r="I22" s="362"/>
      <c r="J22" s="357"/>
      <c r="K22" s="300"/>
      <c r="L22" s="300"/>
      <c r="M22" s="300"/>
      <c r="N22" s="297"/>
      <c r="O22" s="87" t="s">
        <v>173</v>
      </c>
      <c r="P22" s="73"/>
      <c r="Q22" s="295" t="str">
        <f>UPPER(IF(OR(P22="a",P22="as"),O14,IF(OR(P22="b",P22="bs"),O30,)))</f>
        <v/>
      </c>
      <c r="R22" s="296"/>
      <c r="S22" s="56"/>
      <c r="Y22" s="275"/>
      <c r="Z22" s="275"/>
      <c r="AA22" s="275" t="s">
        <v>127</v>
      </c>
      <c r="AB22" s="276">
        <v>15</v>
      </c>
      <c r="AC22" s="276">
        <v>10</v>
      </c>
      <c r="AD22" s="276">
        <v>6</v>
      </c>
      <c r="AE22" s="276">
        <v>3</v>
      </c>
      <c r="AF22" s="276">
        <v>1</v>
      </c>
      <c r="AG22" s="276">
        <v>0</v>
      </c>
      <c r="AH22" s="276">
        <v>0</v>
      </c>
      <c r="AI22"/>
      <c r="AJ22"/>
      <c r="AK22"/>
    </row>
    <row r="23" spans="1:37" s="5" customFormat="1" ht="12.9" customHeight="1">
      <c r="A23" s="302">
        <v>9</v>
      </c>
      <c r="B23" s="47" t="str">
        <f>IF($E23="","",VLOOKUP($E23,'1MD ELO (5)'!$A$7:$O$22,14))</f>
        <v/>
      </c>
      <c r="C23" s="293" t="str">
        <f>IF($E23="","",VLOOKUP($E23,'1MD ELO (5)'!$A$7:$O$22,15))</f>
        <v/>
      </c>
      <c r="D23" s="293" t="str">
        <f>IF($E23="","",VLOOKUP($E23,'1MD ELO (5)'!$A$7:$O$22,5))</f>
        <v/>
      </c>
      <c r="E23" s="48"/>
      <c r="F23" s="376" t="str">
        <f>UPPER(IF($E23="","",VLOOKUP($E23,'1MD ELO (5)'!$A$7:$O$22,2)))</f>
        <v/>
      </c>
      <c r="G23" s="376" t="str">
        <f>IF($E23="","",VLOOKUP($E23,'1MD ELO (5)'!$A$7:$O$22,3))</f>
        <v/>
      </c>
      <c r="H23" s="376"/>
      <c r="I23" s="376" t="str">
        <f>IF($E23="","",VLOOKUP($E23,'1MD ELO (5)'!$A$7:$O$22,4))</f>
        <v/>
      </c>
      <c r="J23" s="351"/>
      <c r="K23" s="300"/>
      <c r="L23" s="300"/>
      <c r="M23" s="300"/>
      <c r="N23" s="297"/>
      <c r="O23" s="300"/>
      <c r="P23" s="304"/>
      <c r="Q23" s="300"/>
      <c r="R23" s="297"/>
      <c r="S23" s="56"/>
      <c r="Y23" s="275"/>
      <c r="Z23" s="275"/>
      <c r="AA23" s="275" t="s">
        <v>131</v>
      </c>
      <c r="AB23" s="276">
        <v>10</v>
      </c>
      <c r="AC23" s="276">
        <v>6</v>
      </c>
      <c r="AD23" s="276">
        <v>3</v>
      </c>
      <c r="AE23" s="276">
        <v>1</v>
      </c>
      <c r="AF23" s="276">
        <v>0</v>
      </c>
      <c r="AG23" s="276">
        <v>0</v>
      </c>
      <c r="AH23" s="276">
        <v>0</v>
      </c>
      <c r="AI23"/>
      <c r="AJ23"/>
      <c r="AK23"/>
    </row>
    <row r="24" spans="1:37" s="5" customFormat="1" ht="12.9" customHeight="1">
      <c r="A24" s="302"/>
      <c r="B24" s="59"/>
      <c r="C24" s="70"/>
      <c r="D24" s="70"/>
      <c r="E24" s="64"/>
      <c r="F24" s="353"/>
      <c r="G24" s="353"/>
      <c r="H24" s="354"/>
      <c r="I24" s="375" t="s">
        <v>173</v>
      </c>
      <c r="J24" s="301"/>
      <c r="K24" s="295" t="str">
        <f>UPPER(IF(OR(J24="a",J24="as"),F23,IF(OR(J24="b",J24="bs"),F25,)))</f>
        <v/>
      </c>
      <c r="L24" s="295"/>
      <c r="M24" s="300"/>
      <c r="N24" s="297"/>
      <c r="O24" s="297"/>
      <c r="P24" s="304"/>
      <c r="Q24" s="118"/>
      <c r="R24" s="119"/>
      <c r="S24" s="56"/>
      <c r="Y24" s="275"/>
      <c r="Z24" s="275"/>
      <c r="AA24" s="275" t="s">
        <v>132</v>
      </c>
      <c r="AB24" s="276">
        <v>6</v>
      </c>
      <c r="AC24" s="276">
        <v>3</v>
      </c>
      <c r="AD24" s="276">
        <v>1</v>
      </c>
      <c r="AE24" s="276">
        <v>0</v>
      </c>
      <c r="AF24" s="276">
        <v>0</v>
      </c>
      <c r="AG24" s="276">
        <v>0</v>
      </c>
      <c r="AH24" s="276">
        <v>0</v>
      </c>
      <c r="AI24"/>
      <c r="AJ24"/>
      <c r="AK24"/>
    </row>
    <row r="25" spans="1:37" s="5" customFormat="1" ht="12.9" customHeight="1">
      <c r="A25" s="302">
        <v>10</v>
      </c>
      <c r="B25" s="47" t="str">
        <f>IF($E25="","",VLOOKUP($E25,'1MD ELO (5)'!$A$7:$O$22,14))</f>
        <v/>
      </c>
      <c r="C25" s="293" t="str">
        <f>IF($E25="","",VLOOKUP($E25,'1MD ELO (5)'!$A$7:$O$22,15))</f>
        <v/>
      </c>
      <c r="D25" s="293" t="str">
        <f>IF($E25="","",VLOOKUP($E25,'1MD ELO (5)'!$A$7:$O$22,5))</f>
        <v/>
      </c>
      <c r="E25" s="48"/>
      <c r="F25" s="376" t="str">
        <f>UPPER(IF($E25="","",VLOOKUP($E25,'1MD ELO (5)'!$A$7:$O$22,2)))</f>
        <v/>
      </c>
      <c r="G25" s="376" t="str">
        <f>IF($E25="","",VLOOKUP($E25,'1MD ELO (5)'!$A$7:$O$22,3))</f>
        <v/>
      </c>
      <c r="H25" s="376"/>
      <c r="I25" s="376" t="str">
        <f>IF($E25="","",VLOOKUP($E25,'1MD ELO (5)'!$A$7:$O$22,4))</f>
        <v/>
      </c>
      <c r="J25" s="355"/>
      <c r="K25" s="300"/>
      <c r="L25" s="356"/>
      <c r="M25" s="300"/>
      <c r="N25" s="297"/>
      <c r="O25" s="297"/>
      <c r="P25" s="304"/>
      <c r="Q25" s="118"/>
      <c r="R25" s="119"/>
      <c r="S25" s="56"/>
      <c r="Y25" s="275"/>
      <c r="Z25" s="275"/>
      <c r="AA25" s="275" t="s">
        <v>137</v>
      </c>
      <c r="AB25" s="276">
        <v>3</v>
      </c>
      <c r="AC25" s="276">
        <v>2</v>
      </c>
      <c r="AD25" s="276">
        <v>1</v>
      </c>
      <c r="AE25" s="276">
        <v>0</v>
      </c>
      <c r="AF25" s="276">
        <v>0</v>
      </c>
      <c r="AG25" s="276">
        <v>0</v>
      </c>
      <c r="AH25" s="276">
        <v>0</v>
      </c>
      <c r="AI25"/>
      <c r="AJ25"/>
      <c r="AK25"/>
    </row>
    <row r="26" spans="1:37" s="5" customFormat="1" ht="12.9" customHeight="1">
      <c r="A26" s="302"/>
      <c r="B26" s="59"/>
      <c r="C26" s="70"/>
      <c r="D26" s="70"/>
      <c r="E26" s="84"/>
      <c r="F26" s="353"/>
      <c r="G26" s="353"/>
      <c r="H26" s="354"/>
      <c r="I26" s="300"/>
      <c r="J26" s="357"/>
      <c r="K26" s="87" t="s">
        <v>173</v>
      </c>
      <c r="L26" s="73"/>
      <c r="M26" s="295" t="str">
        <f>UPPER(IF(OR(L26="a",L26="as"),K24,IF(OR(L26="b",L26="bs"),K28,)))</f>
        <v/>
      </c>
      <c r="N26" s="296"/>
      <c r="O26" s="297"/>
      <c r="P26" s="304"/>
      <c r="Q26" s="118"/>
      <c r="R26" s="119"/>
      <c r="S26" s="56"/>
      <c r="Y26"/>
      <c r="Z26"/>
      <c r="AA26"/>
      <c r="AB26"/>
      <c r="AC26"/>
      <c r="AD26"/>
      <c r="AE26"/>
      <c r="AF26"/>
      <c r="AG26"/>
      <c r="AH26"/>
      <c r="AI26"/>
      <c r="AJ26"/>
      <c r="AK26"/>
    </row>
    <row r="27" spans="1:37" s="5" customFormat="1" ht="12.9" customHeight="1">
      <c r="A27" s="302">
        <v>11</v>
      </c>
      <c r="B27" s="47" t="str">
        <f>IF($E27="","",VLOOKUP($E27,'1MD ELO (5)'!$A$7:$O$22,14))</f>
        <v/>
      </c>
      <c r="C27" s="293" t="str">
        <f>IF($E27="","",VLOOKUP($E27,'1MD ELO (5)'!$A$7:$O$22,15))</f>
        <v/>
      </c>
      <c r="D27" s="293" t="str">
        <f>IF($E27="","",VLOOKUP($E27,'1MD ELO (5)'!$A$7:$O$22,5))</f>
        <v/>
      </c>
      <c r="E27" s="48"/>
      <c r="F27" s="376" t="str">
        <f>UPPER(IF($E27="","",VLOOKUP($E27,'1MD ELO (5)'!$A$7:$O$22,2)))</f>
        <v/>
      </c>
      <c r="G27" s="376" t="str">
        <f>IF($E27="","",VLOOKUP($E27,'1MD ELO (5)'!$A$7:$O$22,3))</f>
        <v/>
      </c>
      <c r="H27" s="376"/>
      <c r="I27" s="376" t="str">
        <f>IF($E27="","",VLOOKUP($E27,'1MD ELO (5)'!$A$7:$O$22,4))</f>
        <v/>
      </c>
      <c r="J27" s="351"/>
      <c r="K27" s="300"/>
      <c r="L27" s="358"/>
      <c r="M27" s="300"/>
      <c r="N27" s="304"/>
      <c r="O27" s="297"/>
      <c r="P27" s="304"/>
      <c r="Q27" s="118"/>
      <c r="R27" s="119"/>
      <c r="S27" s="56"/>
      <c r="Y27"/>
      <c r="Z27"/>
      <c r="AA27"/>
      <c r="AB27"/>
      <c r="AC27"/>
      <c r="AD27"/>
      <c r="AE27"/>
      <c r="AF27"/>
      <c r="AG27"/>
      <c r="AH27"/>
      <c r="AI27"/>
      <c r="AJ27"/>
      <c r="AK27"/>
    </row>
    <row r="28" spans="1:37" s="5" customFormat="1" ht="12.9" customHeight="1">
      <c r="A28" s="309"/>
      <c r="B28" s="59"/>
      <c r="C28" s="70"/>
      <c r="D28" s="70"/>
      <c r="E28" s="84"/>
      <c r="F28" s="353"/>
      <c r="G28" s="353"/>
      <c r="H28" s="354"/>
      <c r="I28" s="375" t="s">
        <v>173</v>
      </c>
      <c r="J28" s="301"/>
      <c r="K28" s="295" t="str">
        <f>UPPER(IF(OR(J28="a",J28="as"),F27,IF(OR(J28="b",J28="bs"),F29,)))</f>
        <v/>
      </c>
      <c r="L28" s="359"/>
      <c r="M28" s="300"/>
      <c r="N28" s="304"/>
      <c r="O28" s="297"/>
      <c r="P28" s="304"/>
      <c r="Q28" s="118"/>
      <c r="R28" s="119"/>
      <c r="S28" s="56"/>
    </row>
    <row r="29" spans="1:37" s="5" customFormat="1" ht="12.9" customHeight="1">
      <c r="A29" s="292">
        <v>12</v>
      </c>
      <c r="B29" s="47" t="str">
        <f>IF($E29="","",VLOOKUP($E29,'1MD ELO (5)'!$A$7:$O$22,14))</f>
        <v/>
      </c>
      <c r="C29" s="293" t="str">
        <f>IF($E29="","",VLOOKUP($E29,'1MD ELO (5)'!$A$7:$O$22,15))</f>
        <v/>
      </c>
      <c r="D29" s="293" t="str">
        <f>IF($E29="","",VLOOKUP($E29,'1MD ELO (5)'!$A$7:$O$22,5))</f>
        <v/>
      </c>
      <c r="E29" s="48"/>
      <c r="F29" s="50" t="str">
        <f>UPPER(IF($E29="","",VLOOKUP($E29,'1MD ELO (5)'!$A$7:$O$22,2)))</f>
        <v/>
      </c>
      <c r="G29" s="50" t="str">
        <f>IF($E29="","",VLOOKUP($E29,'1MD ELO (5)'!$A$7:$O$22,3))</f>
        <v/>
      </c>
      <c r="H29" s="50"/>
      <c r="I29" s="50" t="str">
        <f>IF($E29="","",VLOOKUP($E29,'1MD ELO (5)'!$A$7:$O$22,4))</f>
        <v/>
      </c>
      <c r="J29" s="360"/>
      <c r="K29" s="300"/>
      <c r="L29" s="300"/>
      <c r="M29" s="300"/>
      <c r="N29" s="304"/>
      <c r="O29" s="297"/>
      <c r="P29" s="304"/>
      <c r="Q29" s="118"/>
      <c r="R29" s="119"/>
      <c r="S29" s="56"/>
    </row>
    <row r="30" spans="1:37" s="5" customFormat="1" ht="12.9" customHeight="1">
      <c r="A30" s="302"/>
      <c r="B30" s="59"/>
      <c r="C30" s="70"/>
      <c r="D30" s="70"/>
      <c r="E30" s="84"/>
      <c r="F30" s="300"/>
      <c r="G30" s="300"/>
      <c r="H30" s="377"/>
      <c r="I30" s="362"/>
      <c r="J30" s="357"/>
      <c r="K30" s="300"/>
      <c r="L30" s="300"/>
      <c r="M30" s="87" t="s">
        <v>173</v>
      </c>
      <c r="N30" s="73"/>
      <c r="O30" s="295" t="str">
        <f>UPPER(IF(OR(N30="a",N30="as"),M26,IF(OR(N30="b",N30="bs"),M34,)))</f>
        <v/>
      </c>
      <c r="P30" s="308"/>
      <c r="Q30" s="118"/>
      <c r="R30" s="119"/>
      <c r="S30" s="56"/>
    </row>
    <row r="31" spans="1:37" s="5" customFormat="1" ht="12.9" customHeight="1">
      <c r="A31" s="302">
        <v>13</v>
      </c>
      <c r="B31" s="47" t="str">
        <f>IF($E31="","",VLOOKUP($E31,'1MD ELO (5)'!$A$7:$O$22,14))</f>
        <v/>
      </c>
      <c r="C31" s="293" t="str">
        <f>IF($E31="","",VLOOKUP($E31,'1MD ELO (5)'!$A$7:$O$22,15))</f>
        <v/>
      </c>
      <c r="D31" s="293" t="str">
        <f>IF($E31="","",VLOOKUP($E31,'1MD ELO (5)'!$A$7:$O$22,5))</f>
        <v/>
      </c>
      <c r="E31" s="48"/>
      <c r="F31" s="376" t="str">
        <f>UPPER(IF($E31="","",VLOOKUP($E31,'1MD ELO (5)'!$A$7:$O$22,2)))</f>
        <v/>
      </c>
      <c r="G31" s="376" t="str">
        <f>IF($E31="","",VLOOKUP($E31,'1MD ELO (5)'!$A$7:$O$22,3))</f>
        <v/>
      </c>
      <c r="H31" s="376"/>
      <c r="I31" s="376" t="str">
        <f>IF($E31="","",VLOOKUP($E31,'1MD ELO (5)'!$A$7:$O$22,4))</f>
        <v/>
      </c>
      <c r="J31" s="361"/>
      <c r="K31" s="300"/>
      <c r="L31" s="300"/>
      <c r="M31" s="300"/>
      <c r="N31" s="304"/>
      <c r="O31" s="300"/>
      <c r="P31" s="297"/>
      <c r="Q31" s="118"/>
      <c r="R31" s="119"/>
      <c r="S31" s="56"/>
    </row>
    <row r="32" spans="1:37" s="5" customFormat="1" ht="12.9" customHeight="1">
      <c r="A32" s="302"/>
      <c r="B32" s="59"/>
      <c r="C32" s="70"/>
      <c r="D32" s="70"/>
      <c r="E32" s="84"/>
      <c r="F32" s="353"/>
      <c r="G32" s="353"/>
      <c r="H32" s="354"/>
      <c r="I32" s="87" t="s">
        <v>173</v>
      </c>
      <c r="J32" s="301"/>
      <c r="K32" s="295" t="str">
        <f>UPPER(IF(OR(J32="a",J32="as"),F31,IF(OR(J32="b",J32="bs"),F33,)))</f>
        <v/>
      </c>
      <c r="L32" s="295"/>
      <c r="M32" s="300"/>
      <c r="N32" s="304"/>
      <c r="O32" s="297"/>
      <c r="P32" s="297"/>
      <c r="Q32" s="118"/>
      <c r="R32" s="119"/>
      <c r="S32" s="56"/>
    </row>
    <row r="33" spans="1:19" s="5" customFormat="1" ht="12.9" customHeight="1">
      <c r="A33" s="302">
        <v>14</v>
      </c>
      <c r="B33" s="47" t="str">
        <f>IF($E33="","",VLOOKUP($E33,'1MD ELO (5)'!$A$7:$O$22,14))</f>
        <v/>
      </c>
      <c r="C33" s="293" t="str">
        <f>IF($E33="","",VLOOKUP($E33,'1MD ELO (5)'!$A$7:$O$22,15))</f>
        <v/>
      </c>
      <c r="D33" s="293" t="str">
        <f>IF($E33="","",VLOOKUP($E33,'1MD ELO (5)'!$A$7:$O$22,5))</f>
        <v/>
      </c>
      <c r="E33" s="48"/>
      <c r="F33" s="376" t="str">
        <f>UPPER(IF($E33="","",VLOOKUP($E33,'1MD ELO (5)'!$A$7:$O$22,2)))</f>
        <v/>
      </c>
      <c r="G33" s="376" t="str">
        <f>IF($E33="","",VLOOKUP($E33,'1MD ELO (5)'!$A$7:$O$22,3))</f>
        <v/>
      </c>
      <c r="H33" s="376"/>
      <c r="I33" s="376" t="str">
        <f>IF($E33="","",VLOOKUP($E33,'1MD ELO (5)'!$A$7:$O$22,4))</f>
        <v/>
      </c>
      <c r="J33" s="355"/>
      <c r="K33" s="300"/>
      <c r="L33" s="356"/>
      <c r="M33" s="300"/>
      <c r="N33" s="304"/>
      <c r="O33" s="297"/>
      <c r="P33" s="297"/>
      <c r="Q33" s="118"/>
      <c r="R33" s="119"/>
      <c r="S33" s="56"/>
    </row>
    <row r="34" spans="1:19" s="5" customFormat="1" ht="12.9" customHeight="1">
      <c r="A34" s="302"/>
      <c r="B34" s="59"/>
      <c r="C34" s="70"/>
      <c r="D34" s="70"/>
      <c r="E34" s="84"/>
      <c r="F34" s="353"/>
      <c r="G34" s="353"/>
      <c r="H34" s="354"/>
      <c r="I34" s="300"/>
      <c r="J34" s="357"/>
      <c r="K34" s="87" t="s">
        <v>173</v>
      </c>
      <c r="L34" s="73"/>
      <c r="M34" s="295" t="str">
        <f>UPPER(IF(OR(L34="a",L34="as"),K32,IF(OR(L34="b",L34="bs"),K36,)))</f>
        <v/>
      </c>
      <c r="N34" s="308"/>
      <c r="O34" s="297"/>
      <c r="P34" s="297"/>
      <c r="Q34" s="118"/>
      <c r="R34" s="119"/>
      <c r="S34" s="56"/>
    </row>
    <row r="35" spans="1:19" s="5" customFormat="1" ht="12.9" customHeight="1">
      <c r="A35" s="302">
        <v>15</v>
      </c>
      <c r="B35" s="47" t="str">
        <f>IF($E35="","",VLOOKUP($E35,'1MD ELO (5)'!$A$7:$O$22,14))</f>
        <v/>
      </c>
      <c r="C35" s="293" t="str">
        <f>IF($E35="","",VLOOKUP($E35,'1MD ELO (5)'!$A$7:$O$22,15))</f>
        <v/>
      </c>
      <c r="D35" s="293" t="str">
        <f>IF($E35="","",VLOOKUP($E35,'1MD ELO (5)'!$A$7:$O$22,5))</f>
        <v/>
      </c>
      <c r="E35" s="48"/>
      <c r="F35" s="376" t="str">
        <f>UPPER(IF($E35="","",VLOOKUP($E35,'1MD ELO (5)'!$A$7:$O$22,2)))</f>
        <v/>
      </c>
      <c r="G35" s="376" t="str">
        <f>IF($E35="","",VLOOKUP($E35,'1MD ELO (5)'!$A$7:$O$22,3))</f>
        <v/>
      </c>
      <c r="H35" s="376"/>
      <c r="I35" s="376" t="str">
        <f>IF($E35="","",VLOOKUP($E35,'1MD ELO (5)'!$A$7:$O$22,4))</f>
        <v/>
      </c>
      <c r="J35" s="351"/>
      <c r="K35" s="300"/>
      <c r="L35" s="358"/>
      <c r="M35" s="300"/>
      <c r="N35" s="297"/>
      <c r="O35" s="297"/>
      <c r="P35" s="297"/>
      <c r="Q35" s="118"/>
      <c r="R35" s="119"/>
      <c r="S35" s="56"/>
    </row>
    <row r="36" spans="1:19" s="5" customFormat="1" ht="12.9" customHeight="1">
      <c r="A36" s="302"/>
      <c r="B36" s="59"/>
      <c r="C36" s="70"/>
      <c r="D36" s="70"/>
      <c r="E36" s="64"/>
      <c r="F36" s="353"/>
      <c r="G36" s="353"/>
      <c r="H36" s="354"/>
      <c r="I36" s="87" t="s">
        <v>173</v>
      </c>
      <c r="J36" s="301"/>
      <c r="K36" s="295" t="str">
        <f>UPPER(IF(OR(J36="a",J36="as"),F35,IF(OR(J36="b",J36="bs"),F37,)))</f>
        <v/>
      </c>
      <c r="L36" s="359"/>
      <c r="M36" s="300"/>
      <c r="N36" s="297"/>
      <c r="O36" s="297"/>
      <c r="P36" s="297"/>
      <c r="Q36" s="118"/>
      <c r="R36" s="119"/>
      <c r="S36" s="56"/>
    </row>
    <row r="37" spans="1:19" s="5" customFormat="1" ht="12.9" customHeight="1">
      <c r="A37" s="292">
        <v>16</v>
      </c>
      <c r="B37" s="47" t="str">
        <f>IF($E37="","",VLOOKUP($E37,'1MD ELO (5)'!$A$7:$O$22,14))</f>
        <v/>
      </c>
      <c r="C37" s="293" t="str">
        <f>IF($E37="","",VLOOKUP($E37,'1MD ELO (5)'!$A$7:$O$22,15))</f>
        <v/>
      </c>
      <c r="D37" s="293" t="str">
        <f>IF($E37="","",VLOOKUP($E37,'1MD ELO (5)'!$A$7:$O$22,5))</f>
        <v/>
      </c>
      <c r="E37" s="48"/>
      <c r="F37" s="50" t="str">
        <f>UPPER(IF($E37="","",VLOOKUP($E37,'1MD ELO (5)'!$A$7:$O$22,2)))</f>
        <v/>
      </c>
      <c r="G37" s="50" t="str">
        <f>IF($E37="","",VLOOKUP($E37,'1MD ELO (5)'!$A$7:$O$22,3))</f>
        <v/>
      </c>
      <c r="H37" s="376"/>
      <c r="I37" s="50" t="str">
        <f>IF($E37="","",VLOOKUP($E37,'1MD ELO (5)'!$A$7:$O$22,4))</f>
        <v/>
      </c>
      <c r="J37" s="360"/>
      <c r="K37" s="300"/>
      <c r="L37" s="300"/>
      <c r="M37" s="300"/>
      <c r="N37" s="297"/>
      <c r="O37" s="297"/>
      <c r="P37" s="297"/>
      <c r="Q37" s="118"/>
      <c r="R37" s="119"/>
      <c r="S37" s="56"/>
    </row>
    <row r="38" spans="1:19" s="5" customFormat="1" ht="9.6" customHeight="1">
      <c r="A38" s="378"/>
      <c r="B38" s="64"/>
      <c r="C38" s="64"/>
      <c r="D38" s="64"/>
      <c r="E38" s="64"/>
      <c r="F38" s="362"/>
      <c r="G38" s="362"/>
      <c r="H38" s="363"/>
      <c r="I38" s="300"/>
      <c r="J38" s="357"/>
      <c r="K38" s="300"/>
      <c r="L38" s="300"/>
      <c r="M38" s="300"/>
      <c r="N38" s="297"/>
      <c r="O38" s="297"/>
      <c r="P38" s="297"/>
      <c r="Q38" s="118"/>
      <c r="R38" s="119"/>
      <c r="S38" s="56"/>
    </row>
    <row r="39" spans="1:19" s="5" customFormat="1" ht="9.6" customHeight="1">
      <c r="A39" s="379"/>
      <c r="B39" s="53"/>
      <c r="C39" s="53"/>
      <c r="D39" s="53"/>
      <c r="E39" s="64"/>
      <c r="F39" s="53"/>
      <c r="G39" s="53"/>
      <c r="H39" s="53"/>
      <c r="I39" s="53"/>
      <c r="J39" s="64"/>
      <c r="K39" s="53"/>
      <c r="L39" s="53"/>
      <c r="M39" s="53"/>
      <c r="N39" s="115"/>
      <c r="O39" s="115"/>
      <c r="P39" s="115"/>
      <c r="Q39" s="118"/>
      <c r="R39" s="119"/>
      <c r="S39" s="56"/>
    </row>
    <row r="40" spans="1:19" s="5" customFormat="1" ht="9.6" customHeight="1">
      <c r="A40" s="378"/>
      <c r="B40" s="64"/>
      <c r="C40" s="64"/>
      <c r="D40" s="64"/>
      <c r="E40" s="64"/>
      <c r="F40" s="53"/>
      <c r="G40" s="53"/>
      <c r="I40" s="53"/>
      <c r="J40" s="64"/>
      <c r="K40" s="53"/>
      <c r="L40" s="53"/>
      <c r="M40" s="380"/>
      <c r="N40" s="64"/>
      <c r="O40" s="53"/>
      <c r="P40" s="115"/>
      <c r="Q40" s="118"/>
      <c r="R40" s="119"/>
      <c r="S40" s="56"/>
    </row>
    <row r="41" spans="1:19" s="5" customFormat="1" ht="9.6" customHeight="1">
      <c r="A41" s="378"/>
      <c r="B41" s="53"/>
      <c r="C41" s="53"/>
      <c r="D41" s="53"/>
      <c r="E41" s="64"/>
      <c r="F41" s="53"/>
      <c r="G41" s="53"/>
      <c r="H41" s="53"/>
      <c r="I41" s="53"/>
      <c r="J41" s="64"/>
      <c r="K41" s="53"/>
      <c r="L41" s="53"/>
      <c r="M41" s="53"/>
      <c r="N41" s="115"/>
      <c r="O41" s="53"/>
      <c r="P41" s="115"/>
      <c r="Q41" s="118"/>
      <c r="R41" s="119"/>
      <c r="S41" s="56"/>
    </row>
    <row r="42" spans="1:19" s="5" customFormat="1" ht="9.6" customHeight="1">
      <c r="A42" s="378"/>
      <c r="B42" s="64"/>
      <c r="C42" s="64"/>
      <c r="D42" s="64"/>
      <c r="E42" s="64"/>
      <c r="F42" s="53"/>
      <c r="G42" s="53"/>
      <c r="I42" s="380"/>
      <c r="J42" s="64"/>
      <c r="K42" s="53"/>
      <c r="L42" s="53"/>
      <c r="M42" s="53"/>
      <c r="N42" s="115"/>
      <c r="O42" s="115"/>
      <c r="P42" s="115"/>
      <c r="Q42" s="118"/>
      <c r="R42" s="119"/>
      <c r="S42" s="56"/>
    </row>
    <row r="43" spans="1:19" s="5" customFormat="1" ht="9.6" customHeight="1">
      <c r="A43" s="378"/>
      <c r="B43" s="53"/>
      <c r="C43" s="53"/>
      <c r="D43" s="53"/>
      <c r="E43" s="64"/>
      <c r="F43" s="53"/>
      <c r="G43" s="53"/>
      <c r="H43" s="53"/>
      <c r="I43" s="53"/>
      <c r="J43" s="64"/>
      <c r="K43" s="53"/>
      <c r="L43" s="81"/>
      <c r="M43" s="53"/>
      <c r="N43" s="115"/>
      <c r="O43" s="115"/>
      <c r="P43" s="115"/>
      <c r="Q43" s="118"/>
      <c r="R43" s="119"/>
      <c r="S43" s="56"/>
    </row>
    <row r="44" spans="1:19" s="5" customFormat="1" ht="9.6" customHeight="1">
      <c r="A44" s="378"/>
      <c r="B44" s="64"/>
      <c r="C44" s="64"/>
      <c r="D44" s="64"/>
      <c r="E44" s="64"/>
      <c r="F44" s="53"/>
      <c r="G44" s="53"/>
      <c r="I44" s="53"/>
      <c r="J44" s="64"/>
      <c r="K44" s="380"/>
      <c r="L44" s="64"/>
      <c r="M44" s="53"/>
      <c r="N44" s="115"/>
      <c r="O44" s="115"/>
      <c r="P44" s="115"/>
      <c r="Q44" s="118"/>
      <c r="R44" s="119"/>
      <c r="S44" s="56"/>
    </row>
    <row r="45" spans="1:19" s="5" customFormat="1" ht="9.6" customHeight="1">
      <c r="A45" s="378"/>
      <c r="B45" s="53"/>
      <c r="C45" s="53"/>
      <c r="D45" s="53"/>
      <c r="E45" s="64"/>
      <c r="F45" s="53"/>
      <c r="G45" s="53"/>
      <c r="H45" s="53"/>
      <c r="I45" s="53"/>
      <c r="J45" s="64"/>
      <c r="K45" s="53"/>
      <c r="L45" s="53"/>
      <c r="M45" s="53"/>
      <c r="N45" s="115"/>
      <c r="O45" s="115"/>
      <c r="P45" s="115"/>
      <c r="Q45" s="118"/>
      <c r="R45" s="119"/>
      <c r="S45" s="56"/>
    </row>
    <row r="46" spans="1:19" s="5" customFormat="1" ht="9.6" customHeight="1">
      <c r="A46" s="378"/>
      <c r="B46" s="64"/>
      <c r="C46" s="64"/>
      <c r="D46" s="64"/>
      <c r="E46" s="64"/>
      <c r="F46" s="53"/>
      <c r="G46" s="53"/>
      <c r="I46" s="380"/>
      <c r="J46" s="64"/>
      <c r="K46" s="53"/>
      <c r="L46" s="53"/>
      <c r="M46" s="53"/>
      <c r="N46" s="115"/>
      <c r="O46" s="115"/>
      <c r="P46" s="115"/>
      <c r="Q46" s="118"/>
      <c r="R46" s="119"/>
      <c r="S46" s="56"/>
    </row>
    <row r="47" spans="1:19" s="5" customFormat="1" ht="9.6" customHeight="1">
      <c r="A47" s="379"/>
      <c r="B47" s="53"/>
      <c r="C47" s="53"/>
      <c r="D47" s="53"/>
      <c r="E47" s="64"/>
      <c r="F47" s="53"/>
      <c r="G47" s="53"/>
      <c r="H47" s="53"/>
      <c r="I47" s="53"/>
      <c r="J47" s="64"/>
      <c r="K47" s="53"/>
      <c r="L47" s="53"/>
      <c r="M47" s="53"/>
      <c r="N47" s="53"/>
      <c r="O47" s="352"/>
      <c r="P47" s="352"/>
      <c r="Q47" s="118"/>
      <c r="R47" s="119"/>
      <c r="S47" s="56"/>
    </row>
    <row r="48" spans="1:19" s="5" customFormat="1" ht="6.75" customHeight="1">
      <c r="A48" s="368"/>
      <c r="B48" s="368"/>
      <c r="C48" s="368"/>
      <c r="D48" s="368"/>
      <c r="E48" s="368"/>
      <c r="F48" s="369"/>
      <c r="G48" s="369"/>
      <c r="H48" s="369"/>
      <c r="I48" s="369"/>
      <c r="J48" s="370"/>
      <c r="K48" s="121"/>
      <c r="L48" s="122"/>
      <c r="M48" s="121"/>
      <c r="N48" s="122"/>
      <c r="O48" s="121"/>
      <c r="P48" s="122"/>
      <c r="Q48" s="121"/>
      <c r="R48" s="122"/>
      <c r="S48" s="56"/>
    </row>
    <row r="49" spans="1:18" s="6" customFormat="1" ht="10.5" customHeight="1">
      <c r="A49" s="125" t="s">
        <v>112</v>
      </c>
      <c r="B49" s="126"/>
      <c r="C49" s="126"/>
      <c r="D49" s="330"/>
      <c r="E49" s="128" t="s">
        <v>140</v>
      </c>
      <c r="F49" s="129" t="s">
        <v>141</v>
      </c>
      <c r="G49" s="128"/>
      <c r="H49" s="371"/>
      <c r="I49" s="372"/>
      <c r="J49" s="128" t="s">
        <v>140</v>
      </c>
      <c r="K49" s="129" t="s">
        <v>142</v>
      </c>
      <c r="L49" s="131"/>
      <c r="M49" s="129" t="s">
        <v>143</v>
      </c>
      <c r="N49" s="132"/>
      <c r="O49" s="133" t="s">
        <v>144</v>
      </c>
      <c r="P49" s="133"/>
      <c r="Q49" s="134"/>
      <c r="R49" s="135"/>
    </row>
    <row r="50" spans="1:18" s="6" customFormat="1" ht="9" customHeight="1">
      <c r="A50" s="334" t="s">
        <v>145</v>
      </c>
      <c r="B50" s="335"/>
      <c r="C50" s="336"/>
      <c r="D50" s="337"/>
      <c r="E50" s="139">
        <v>1</v>
      </c>
      <c r="F50" s="140" t="str">
        <f>IF(E50&gt;$R$57,,UPPER(VLOOKUP(E50,'1MD ELO (5)'!$A$7:$Q$134,2)))</f>
        <v/>
      </c>
      <c r="G50" s="373"/>
      <c r="H50" s="140"/>
      <c r="I50" s="339"/>
      <c r="J50" s="340" t="s">
        <v>146</v>
      </c>
      <c r="K50" s="137"/>
      <c r="L50" s="144"/>
      <c r="M50" s="137"/>
      <c r="N50" s="145"/>
      <c r="O50" s="146" t="s">
        <v>147</v>
      </c>
      <c r="P50" s="147"/>
      <c r="Q50" s="147"/>
      <c r="R50" s="148"/>
    </row>
    <row r="51" spans="1:18" s="6" customFormat="1" ht="9" customHeight="1">
      <c r="A51" s="149" t="s">
        <v>148</v>
      </c>
      <c r="B51" s="150"/>
      <c r="C51" s="341"/>
      <c r="D51" s="151"/>
      <c r="E51" s="139">
        <v>2</v>
      </c>
      <c r="F51" s="140" t="str">
        <f>IF(E51&gt;$R$57,,UPPER(VLOOKUP(E51,'1MD ELO (5)'!$A$7:$Q$134,2)))</f>
        <v/>
      </c>
      <c r="G51" s="373"/>
      <c r="H51" s="140"/>
      <c r="I51" s="339"/>
      <c r="J51" s="340" t="s">
        <v>149</v>
      </c>
      <c r="K51" s="137"/>
      <c r="L51" s="144"/>
      <c r="M51" s="137"/>
      <c r="N51" s="145"/>
      <c r="O51" s="342"/>
      <c r="P51" s="152"/>
      <c r="Q51" s="150"/>
      <c r="R51" s="153"/>
    </row>
    <row r="52" spans="1:18" s="6" customFormat="1" ht="9" customHeight="1">
      <c r="A52" s="154"/>
      <c r="B52" s="155"/>
      <c r="C52" s="343"/>
      <c r="D52" s="156"/>
      <c r="E52" s="139">
        <v>3</v>
      </c>
      <c r="F52" s="140" t="str">
        <f>IF(E52&gt;$R$57,,UPPER(VLOOKUP(E52,'1MD ELO (5)'!$A$7:$Q$134,2)))</f>
        <v/>
      </c>
      <c r="G52" s="373"/>
      <c r="H52" s="140"/>
      <c r="I52" s="339"/>
      <c r="J52" s="340" t="s">
        <v>150</v>
      </c>
      <c r="K52" s="137"/>
      <c r="L52" s="144"/>
      <c r="M52" s="137"/>
      <c r="N52" s="145"/>
      <c r="O52" s="146" t="s">
        <v>151</v>
      </c>
      <c r="P52" s="147"/>
      <c r="Q52" s="147"/>
      <c r="R52" s="148"/>
    </row>
    <row r="53" spans="1:18" s="6" customFormat="1" ht="9" customHeight="1">
      <c r="A53" s="157"/>
      <c r="B53" s="158"/>
      <c r="C53" s="158"/>
      <c r="D53" s="159"/>
      <c r="E53" s="139">
        <v>4</v>
      </c>
      <c r="F53" s="140" t="str">
        <f>IF(E53&gt;$R$57,,UPPER(VLOOKUP(E53,'1MD ELO (5)'!$A$7:$Q$134,2)))</f>
        <v/>
      </c>
      <c r="G53" s="373"/>
      <c r="H53" s="140"/>
      <c r="I53" s="339"/>
      <c r="J53" s="340" t="s">
        <v>152</v>
      </c>
      <c r="K53" s="137"/>
      <c r="L53" s="144"/>
      <c r="M53" s="137"/>
      <c r="N53" s="145"/>
      <c r="O53" s="137"/>
      <c r="P53" s="144"/>
      <c r="Q53" s="137"/>
      <c r="R53" s="145"/>
    </row>
    <row r="54" spans="1:18" s="6" customFormat="1" ht="9" customHeight="1">
      <c r="A54" s="160"/>
      <c r="B54" s="161"/>
      <c r="C54" s="161"/>
      <c r="D54" s="344"/>
      <c r="E54" s="139"/>
      <c r="F54" s="140"/>
      <c r="G54" s="373"/>
      <c r="H54" s="140"/>
      <c r="I54" s="339"/>
      <c r="J54" s="340" t="s">
        <v>153</v>
      </c>
      <c r="K54" s="137"/>
      <c r="L54" s="144"/>
      <c r="M54" s="137"/>
      <c r="N54" s="145"/>
      <c r="O54" s="150"/>
      <c r="P54" s="152"/>
      <c r="Q54" s="150"/>
      <c r="R54" s="153"/>
    </row>
    <row r="55" spans="1:18" s="6" customFormat="1" ht="9" customHeight="1">
      <c r="A55" s="163"/>
      <c r="B55" s="164"/>
      <c r="C55" s="158"/>
      <c r="D55" s="159"/>
      <c r="E55" s="139"/>
      <c r="F55" s="140"/>
      <c r="G55" s="373"/>
      <c r="H55" s="140"/>
      <c r="I55" s="339"/>
      <c r="J55" s="340" t="s">
        <v>154</v>
      </c>
      <c r="K55" s="137"/>
      <c r="L55" s="144"/>
      <c r="M55" s="137"/>
      <c r="N55" s="145"/>
      <c r="O55" s="146" t="s">
        <v>155</v>
      </c>
      <c r="P55" s="147"/>
      <c r="Q55" s="147"/>
      <c r="R55" s="148"/>
    </row>
    <row r="56" spans="1:18" s="6" customFormat="1" ht="9" customHeight="1">
      <c r="A56" s="163"/>
      <c r="B56" s="164"/>
      <c r="C56" s="36"/>
      <c r="D56" s="165"/>
      <c r="E56" s="139"/>
      <c r="F56" s="140"/>
      <c r="G56" s="373"/>
      <c r="H56" s="140"/>
      <c r="I56" s="339"/>
      <c r="J56" s="340" t="s">
        <v>156</v>
      </c>
      <c r="K56" s="137"/>
      <c r="L56" s="144"/>
      <c r="M56" s="137"/>
      <c r="N56" s="145"/>
      <c r="O56" s="137"/>
      <c r="P56" s="144"/>
      <c r="Q56" s="137"/>
      <c r="R56" s="145"/>
    </row>
    <row r="57" spans="1:18" s="6" customFormat="1" ht="9" customHeight="1">
      <c r="A57" s="166"/>
      <c r="B57" s="167"/>
      <c r="C57" s="200"/>
      <c r="D57" s="168"/>
      <c r="E57" s="169"/>
      <c r="F57" s="171"/>
      <c r="G57" s="374"/>
      <c r="H57" s="171"/>
      <c r="I57" s="346"/>
      <c r="J57" s="347" t="s">
        <v>157</v>
      </c>
      <c r="K57" s="150"/>
      <c r="L57" s="152"/>
      <c r="M57" s="150"/>
      <c r="N57" s="153"/>
      <c r="O57" s="150">
        <f>R4</f>
        <v>0</v>
      </c>
      <c r="P57" s="152"/>
      <c r="Q57" s="150"/>
      <c r="R57" s="348">
        <f>MIN(4,'1MD ELO (5)'!Q5)</f>
        <v>4</v>
      </c>
    </row>
  </sheetData>
  <mergeCells count="1">
    <mergeCell ref="A4:C4"/>
  </mergeCells>
  <dataValidations count="1">
    <dataValidation type="list" allowBlank="1" showInputMessage="1" sqref="I8 K10 I12 M14 I16 K18 I20 O22 I24 K26 I28 M30 I32 K34 I36 M40 I42 K44 I46" xr:uid="{00000000-0002-0000-5C00-000000000000}">
      <formula1>$U$7:$U$16</formula1>
    </dataValidation>
  </dataValidations>
  <printOptions horizontalCentered="1"/>
  <pageMargins left="0.35" right="0.35" top="0.39" bottom="0.39" header="0" footer="0"/>
  <pageSetup paperSize="9" scale="96"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6801"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6802"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55">
    <tabColor indexed="11"/>
    <pageSetUpPr fitToPage="1"/>
  </sheetPr>
  <dimension ref="A1:AK79"/>
  <sheetViews>
    <sheetView showGridLines="0" showZeros="0"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6640625" customWidth="1"/>
    <col min="21" max="21" width="9.109375" hidden="1" customWidth="1"/>
    <col min="25" max="34" width="9.109375" hidden="1" customWidth="1"/>
    <col min="35" max="37" width="9.109375" customWidth="1"/>
  </cols>
  <sheetData>
    <row r="1" spans="1:37" s="1" customFormat="1" ht="21.75" customHeight="1">
      <c r="A1" s="9" t="str">
        <f>Altalanos!$A$6</f>
        <v>Bács-Kiskun megyei Tenisz Diákolimpia</v>
      </c>
      <c r="B1" s="9"/>
      <c r="C1" s="265"/>
      <c r="D1" s="265"/>
      <c r="E1" s="265"/>
      <c r="F1" s="265"/>
      <c r="G1" s="265"/>
      <c r="H1" s="265"/>
      <c r="I1" s="266"/>
      <c r="J1" s="267"/>
      <c r="K1" s="209"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E2" s="187">
        <f>Altalanos!$E$8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ht="11.25" customHeigh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9"/>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271</v>
      </c>
      <c r="N5" s="280"/>
      <c r="O5" s="196" t="s">
        <v>235</v>
      </c>
      <c r="P5" s="280"/>
      <c r="Q5" s="196" t="s">
        <v>169</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4"/>
      <c r="C6" s="284"/>
      <c r="D6" s="284"/>
      <c r="E6" s="284"/>
      <c r="F6" s="41" t="str">
        <f>IF(Y3="","",CONCATENATE(AH1," / ",AG1," pont"))</f>
        <v/>
      </c>
      <c r="G6" s="285"/>
      <c r="H6" s="286"/>
      <c r="I6" s="285"/>
      <c r="J6" s="287"/>
      <c r="K6" s="284" t="str">
        <f>IF(Y3="","",CONCATENATE(AF1," pont"))</f>
        <v/>
      </c>
      <c r="L6" s="287"/>
      <c r="M6" s="284" t="str">
        <f>IF(Y3="","",CONCATENATE(AE1," pont"))</f>
        <v/>
      </c>
      <c r="N6" s="287"/>
      <c r="O6" s="284" t="str">
        <f>IF(Y3="","",CONCATENATE(AD1," pont"))</f>
        <v/>
      </c>
      <c r="P6" s="287"/>
      <c r="Q6" s="284" t="str">
        <f>IF(Y3="","",CONCATENATE(AC1," pont"))</f>
        <v/>
      </c>
      <c r="R6" s="350"/>
      <c r="Y6" s="289"/>
      <c r="Z6" s="289"/>
      <c r="AA6" s="289" t="s">
        <v>121</v>
      </c>
      <c r="AB6" s="290">
        <v>150</v>
      </c>
      <c r="AC6" s="290">
        <v>120</v>
      </c>
      <c r="AD6" s="290">
        <v>90</v>
      </c>
      <c r="AE6" s="290">
        <v>60</v>
      </c>
      <c r="AF6" s="290">
        <v>40</v>
      </c>
      <c r="AG6" s="290">
        <v>25</v>
      </c>
      <c r="AH6" s="290">
        <v>10</v>
      </c>
      <c r="AI6" s="291"/>
      <c r="AJ6" s="291"/>
      <c r="AK6" s="291"/>
    </row>
    <row r="7" spans="1:37" s="5" customFormat="1" ht="10.5" customHeight="1">
      <c r="A7" s="292">
        <v>1</v>
      </c>
      <c r="B7" s="47" t="str">
        <f>IF($E7="","",VLOOKUP($E7,'1MD ELO (5)'!$A$7:$O$48,14))</f>
        <v/>
      </c>
      <c r="C7" s="47" t="str">
        <f>IF($E7="","",VLOOKUP($E7,'1MD ELO (5)'!$A$7:$O$48,15))</f>
        <v/>
      </c>
      <c r="D7" s="293" t="str">
        <f>IF($E7="","",VLOOKUP($E7,'1MD ELO (5)'!$A$7:$O$48,5))</f>
        <v/>
      </c>
      <c r="E7" s="48"/>
      <c r="F7" s="50" t="str">
        <f>UPPER(IF($E7="","",VLOOKUP($E7,'1MD ELO (5)'!$A$7:$O$48,2)))</f>
        <v/>
      </c>
      <c r="G7" s="50" t="str">
        <f>IF($E7="","",VLOOKUP($E7,'1MD ELO (5)'!$A$7:$O$48,3))</f>
        <v/>
      </c>
      <c r="H7" s="50"/>
      <c r="I7" s="50" t="str">
        <f>IF($E7="","",VLOOKUP($E7,'1MD ELO (5)'!$A$7:$O$48,4))</f>
        <v/>
      </c>
      <c r="J7" s="351"/>
      <c r="K7" s="300"/>
      <c r="L7" s="300"/>
      <c r="M7" s="300"/>
      <c r="N7" s="300"/>
      <c r="O7" s="352"/>
      <c r="P7" s="62"/>
      <c r="Q7" s="118"/>
      <c r="R7" s="119"/>
      <c r="S7" s="56"/>
      <c r="U7" s="57" t="e">
        <f>#REF!</f>
        <v>#REF!</v>
      </c>
      <c r="Y7" s="275"/>
      <c r="Z7" s="275"/>
      <c r="AA7" s="275" t="s">
        <v>122</v>
      </c>
      <c r="AB7" s="276">
        <v>120</v>
      </c>
      <c r="AC7" s="276">
        <v>90</v>
      </c>
      <c r="AD7" s="276">
        <v>60</v>
      </c>
      <c r="AE7" s="276">
        <v>40</v>
      </c>
      <c r="AF7" s="276">
        <v>25</v>
      </c>
      <c r="AG7" s="276">
        <v>10</v>
      </c>
      <c r="AH7" s="276">
        <v>5</v>
      </c>
      <c r="AI7"/>
      <c r="AJ7"/>
      <c r="AK7"/>
    </row>
    <row r="8" spans="1:37" s="5" customFormat="1" ht="9.6" customHeight="1">
      <c r="A8" s="302"/>
      <c r="B8" s="59"/>
      <c r="C8" s="59"/>
      <c r="D8" s="70"/>
      <c r="E8" s="64"/>
      <c r="F8" s="353"/>
      <c r="G8" s="353"/>
      <c r="H8" s="354"/>
      <c r="I8" s="87" t="s">
        <v>173</v>
      </c>
      <c r="J8" s="301"/>
      <c r="K8" s="295" t="str">
        <f>UPPER(IF(OR(J8="a",J8="as"),F7,IF(OR(J8="b",J8="bs"),F9,)))</f>
        <v/>
      </c>
      <c r="L8" s="295"/>
      <c r="M8" s="300"/>
      <c r="N8" s="300"/>
      <c r="O8" s="352"/>
      <c r="P8" s="62"/>
      <c r="Q8" s="118"/>
      <c r="R8" s="119"/>
      <c r="S8" s="56"/>
      <c r="U8" s="63" t="e">
        <f>#REF!</f>
        <v>#REF!</v>
      </c>
      <c r="Y8" s="275"/>
      <c r="Z8" s="275"/>
      <c r="AA8" s="275" t="s">
        <v>126</v>
      </c>
      <c r="AB8" s="276">
        <v>90</v>
      </c>
      <c r="AC8" s="276">
        <v>60</v>
      </c>
      <c r="AD8" s="276">
        <v>40</v>
      </c>
      <c r="AE8" s="276">
        <v>25</v>
      </c>
      <c r="AF8" s="276">
        <v>10</v>
      </c>
      <c r="AG8" s="276">
        <v>5</v>
      </c>
      <c r="AH8" s="276">
        <v>2</v>
      </c>
      <c r="AI8"/>
      <c r="AJ8"/>
      <c r="AK8"/>
    </row>
    <row r="9" spans="1:37" s="5" customFormat="1" ht="9.6" customHeight="1">
      <c r="A9" s="302">
        <v>2</v>
      </c>
      <c r="B9" s="47" t="str">
        <f>IF($E9="","",VLOOKUP($E9,'1MD ELO (5)'!$A$7:$O$48,14))</f>
        <v/>
      </c>
      <c r="C9" s="47" t="str">
        <f>IF($E9="","",VLOOKUP($E9,'1MD ELO (5)'!$A$7:$O$48,15))</f>
        <v/>
      </c>
      <c r="D9" s="293" t="str">
        <f>IF($E9="","",VLOOKUP($E9,'1MD ELO (5)'!$A$7:$O$48,5))</f>
        <v/>
      </c>
      <c r="E9" s="48"/>
      <c r="F9" s="77" t="str">
        <f>UPPER(IF($E9="","",VLOOKUP($E9,'1MD ELO (5)'!$A$7:$O$48,2)))</f>
        <v/>
      </c>
      <c r="G9" s="77" t="str">
        <f>IF($E9="","",VLOOKUP($E9,'1MD ELO (5)'!$A$7:$O$48,3))</f>
        <v/>
      </c>
      <c r="H9" s="77"/>
      <c r="I9" s="77" t="str">
        <f>IF($E9="","",VLOOKUP($E9,'1MD ELO (5)'!$A$7:$O$48,4))</f>
        <v/>
      </c>
      <c r="J9" s="355"/>
      <c r="K9" s="300"/>
      <c r="L9" s="356"/>
      <c r="M9" s="300"/>
      <c r="N9" s="300"/>
      <c r="O9" s="352"/>
      <c r="P9" s="62"/>
      <c r="Q9" s="118"/>
      <c r="R9" s="119"/>
      <c r="S9" s="56"/>
      <c r="U9" s="63" t="e">
        <f>#REF!</f>
        <v>#REF!</v>
      </c>
      <c r="Y9" s="275"/>
      <c r="Z9" s="275"/>
      <c r="AA9" s="275" t="s">
        <v>127</v>
      </c>
      <c r="AB9" s="276">
        <v>60</v>
      </c>
      <c r="AC9" s="276">
        <v>40</v>
      </c>
      <c r="AD9" s="276">
        <v>25</v>
      </c>
      <c r="AE9" s="276">
        <v>10</v>
      </c>
      <c r="AF9" s="276">
        <v>5</v>
      </c>
      <c r="AG9" s="276">
        <v>2</v>
      </c>
      <c r="AH9" s="276">
        <v>1</v>
      </c>
      <c r="AI9"/>
      <c r="AJ9"/>
      <c r="AK9"/>
    </row>
    <row r="10" spans="1:37" s="5" customFormat="1" ht="9.6" customHeight="1">
      <c r="A10" s="302"/>
      <c r="B10" s="59"/>
      <c r="C10" s="59"/>
      <c r="D10" s="70"/>
      <c r="E10" s="84"/>
      <c r="F10" s="353"/>
      <c r="G10" s="353"/>
      <c r="H10" s="354"/>
      <c r="I10" s="353"/>
      <c r="J10" s="357"/>
      <c r="K10" s="87" t="s">
        <v>173</v>
      </c>
      <c r="L10" s="73"/>
      <c r="M10" s="295" t="str">
        <f>UPPER(IF(OR(L10="a",L10="as"),K8,IF(OR(L10="b",L10="bs"),K12,)))</f>
        <v/>
      </c>
      <c r="N10" s="296"/>
      <c r="O10" s="297"/>
      <c r="P10" s="297"/>
      <c r="Q10" s="118"/>
      <c r="R10" s="119"/>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v>3</v>
      </c>
      <c r="B11" s="47" t="str">
        <f>IF($E11="","",VLOOKUP($E11,'1MD ELO (5)'!$A$7:$O$48,14))</f>
        <v/>
      </c>
      <c r="C11" s="47" t="str">
        <f>IF($E11="","",VLOOKUP($E11,'1MD ELO (5)'!$A$7:$O$48,15))</f>
        <v/>
      </c>
      <c r="D11" s="293" t="str">
        <f>IF($E11="","",VLOOKUP($E11,'1MD ELO (5)'!$A$7:$O$48,5))</f>
        <v/>
      </c>
      <c r="E11" s="48"/>
      <c r="F11" s="77" t="str">
        <f>UPPER(IF($E11="","",VLOOKUP($E11,'1MD ELO (5)'!$A$7:$O$48,2)))</f>
        <v/>
      </c>
      <c r="G11" s="77" t="str">
        <f>IF($E11="","",VLOOKUP($E11,'1MD ELO (5)'!$A$7:$O$48,3))</f>
        <v/>
      </c>
      <c r="H11" s="77"/>
      <c r="I11" s="77" t="str">
        <f>IF($E11="","",VLOOKUP($E11,'1MD ELO (5)'!$A$7:$O$48,4))</f>
        <v/>
      </c>
      <c r="J11" s="351"/>
      <c r="K11" s="300"/>
      <c r="L11" s="358"/>
      <c r="M11" s="300"/>
      <c r="N11" s="304"/>
      <c r="O11" s="297"/>
      <c r="P11" s="297"/>
      <c r="Q11" s="118"/>
      <c r="R11" s="119"/>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c r="B12" s="59"/>
      <c r="C12" s="59"/>
      <c r="D12" s="70"/>
      <c r="E12" s="84"/>
      <c r="F12" s="353"/>
      <c r="G12" s="353"/>
      <c r="H12" s="354"/>
      <c r="I12" s="72" t="s">
        <v>173</v>
      </c>
      <c r="J12" s="301"/>
      <c r="K12" s="295" t="str">
        <f>UPPER(IF(OR(J12="a",J12="as"),F11,IF(OR(J12="b",J12="bs"),F13,)))</f>
        <v/>
      </c>
      <c r="L12" s="359"/>
      <c r="M12" s="300"/>
      <c r="N12" s="304"/>
      <c r="O12" s="297"/>
      <c r="P12" s="297"/>
      <c r="Q12" s="118"/>
      <c r="R12" s="119"/>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302">
        <v>4</v>
      </c>
      <c r="B13" s="47" t="str">
        <f>IF($E13="","",VLOOKUP($E13,'1MD ELO (5)'!$A$7:$O$48,14))</f>
        <v/>
      </c>
      <c r="C13" s="47" t="str">
        <f>IF($E13="","",VLOOKUP($E13,'1MD ELO (5)'!$A$7:$O$48,15))</f>
        <v/>
      </c>
      <c r="D13" s="293" t="str">
        <f>IF($E13="","",VLOOKUP($E13,'1MD ELO (5)'!$A$7:$O$48,5))</f>
        <v/>
      </c>
      <c r="E13" s="48"/>
      <c r="F13" s="77" t="str">
        <f>UPPER(IF($E13="","",VLOOKUP($E13,'1MD ELO (5)'!$A$7:$O$48,2)))</f>
        <v/>
      </c>
      <c r="G13" s="77" t="str">
        <f>IF($E13="","",VLOOKUP($E13,'1MD ELO (5)'!$A$7:$O$48,3))</f>
        <v/>
      </c>
      <c r="H13" s="77"/>
      <c r="I13" s="77" t="str">
        <f>IF($E13="","",VLOOKUP($E13,'1MD ELO (5)'!$A$7:$O$48,4))</f>
        <v/>
      </c>
      <c r="J13" s="360"/>
      <c r="K13" s="300"/>
      <c r="L13" s="300"/>
      <c r="M13" s="300"/>
      <c r="N13" s="304"/>
      <c r="O13" s="297"/>
      <c r="P13" s="297"/>
      <c r="Q13" s="118"/>
      <c r="R13" s="119"/>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2"/>
      <c r="B14" s="59"/>
      <c r="C14" s="59"/>
      <c r="D14" s="70"/>
      <c r="E14" s="84"/>
      <c r="F14" s="353"/>
      <c r="G14" s="353"/>
      <c r="H14" s="354"/>
      <c r="I14" s="353"/>
      <c r="J14" s="357"/>
      <c r="K14" s="300"/>
      <c r="L14" s="300"/>
      <c r="M14" s="87" t="s">
        <v>173</v>
      </c>
      <c r="N14" s="73"/>
      <c r="O14" s="295" t="str">
        <f>UPPER(IF(OR(N14="a",N14="as"),M10,IF(OR(N14="b",N14="bs"),M18,)))</f>
        <v/>
      </c>
      <c r="P14" s="296"/>
      <c r="Q14" s="118"/>
      <c r="R14" s="119"/>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302">
        <v>5</v>
      </c>
      <c r="B15" s="47" t="str">
        <f>IF($E15="","",VLOOKUP($E15,'1MD ELO (5)'!$A$7:$O$48,14))</f>
        <v/>
      </c>
      <c r="C15" s="47" t="str">
        <f>IF($E15="","",VLOOKUP($E15,'1MD ELO (5)'!$A$7:$O$48,15))</f>
        <v/>
      </c>
      <c r="D15" s="293" t="str">
        <f>IF($E15="","",VLOOKUP($E15,'1MD ELO (5)'!$A$7:$O$48,5))</f>
        <v/>
      </c>
      <c r="E15" s="48"/>
      <c r="F15" s="77" t="str">
        <f>UPPER(IF($E15="","",VLOOKUP($E15,'1MD ELO (5)'!$A$7:$O$48,2)))</f>
        <v/>
      </c>
      <c r="G15" s="77" t="str">
        <f>IF($E15="","",VLOOKUP($E15,'1MD ELO (5)'!$A$7:$O$48,3))</f>
        <v/>
      </c>
      <c r="H15" s="77"/>
      <c r="I15" s="77" t="str">
        <f>IF($E15="","",VLOOKUP($E15,'1MD ELO (5)'!$A$7:$O$48,4))</f>
        <v/>
      </c>
      <c r="J15" s="361"/>
      <c r="K15" s="300"/>
      <c r="L15" s="300"/>
      <c r="M15" s="300"/>
      <c r="N15" s="304"/>
      <c r="O15" s="300"/>
      <c r="P15" s="315"/>
      <c r="Q15" s="352"/>
      <c r="R15" s="62"/>
      <c r="S15" s="56"/>
      <c r="U15" s="63" t="e">
        <f>#REF!</f>
        <v>#REF!</v>
      </c>
      <c r="Y15" s="275"/>
      <c r="Z15" s="275"/>
      <c r="AA15" s="275"/>
      <c r="AB15" s="275"/>
      <c r="AC15" s="275"/>
      <c r="AD15" s="275"/>
      <c r="AE15" s="275"/>
      <c r="AF15" s="275"/>
      <c r="AG15" s="275"/>
      <c r="AH15" s="275"/>
      <c r="AI15"/>
      <c r="AJ15"/>
      <c r="AK15"/>
    </row>
    <row r="16" spans="1:37" s="5" customFormat="1" ht="9.6" customHeight="1">
      <c r="A16" s="302"/>
      <c r="B16" s="59"/>
      <c r="C16" s="59"/>
      <c r="D16" s="70"/>
      <c r="E16" s="84"/>
      <c r="F16" s="353"/>
      <c r="G16" s="353"/>
      <c r="H16" s="354"/>
      <c r="I16" s="72" t="s">
        <v>173</v>
      </c>
      <c r="J16" s="301"/>
      <c r="K16" s="295" t="str">
        <f>UPPER(IF(OR(J16="a",J16="as"),F15,IF(OR(J16="b",J16="bs"),F17,)))</f>
        <v/>
      </c>
      <c r="L16" s="295"/>
      <c r="M16" s="300"/>
      <c r="N16" s="304"/>
      <c r="O16" s="352"/>
      <c r="P16" s="315"/>
      <c r="Q16" s="352"/>
      <c r="R16" s="62"/>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v>6</v>
      </c>
      <c r="B17" s="47" t="str">
        <f>IF($E17="","",VLOOKUP($E17,'1MD ELO (5)'!$A$7:$O$48,14))</f>
        <v/>
      </c>
      <c r="C17" s="47" t="str">
        <f>IF($E17="","",VLOOKUP($E17,'1MD ELO (5)'!$A$7:$O$48,15))</f>
        <v/>
      </c>
      <c r="D17" s="293" t="str">
        <f>IF($E17="","",VLOOKUP($E17,'1MD ELO (5)'!$A$7:$O$48,5))</f>
        <v/>
      </c>
      <c r="E17" s="48"/>
      <c r="F17" s="77" t="str">
        <f>UPPER(IF($E17="","",VLOOKUP($E17,'1MD ELO (5)'!$A$7:$O$48,2)))</f>
        <v/>
      </c>
      <c r="G17" s="77" t="str">
        <f>IF($E17="","",VLOOKUP($E17,'1MD ELO (5)'!$A$7:$O$48,3))</f>
        <v/>
      </c>
      <c r="H17" s="77"/>
      <c r="I17" s="77" t="str">
        <f>IF($E17="","",VLOOKUP($E17,'1MD ELO (5)'!$A$7:$O$48,4))</f>
        <v/>
      </c>
      <c r="J17" s="355"/>
      <c r="K17" s="300"/>
      <c r="L17" s="356"/>
      <c r="M17" s="300"/>
      <c r="N17" s="304"/>
      <c r="O17" s="352"/>
      <c r="P17" s="315"/>
      <c r="Q17" s="352"/>
      <c r="R17" s="62"/>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c r="B18" s="59"/>
      <c r="C18" s="59"/>
      <c r="D18" s="70"/>
      <c r="E18" s="84"/>
      <c r="F18" s="353"/>
      <c r="G18" s="353"/>
      <c r="H18" s="354"/>
      <c r="I18" s="353"/>
      <c r="J18" s="357"/>
      <c r="K18" s="87" t="s">
        <v>173</v>
      </c>
      <c r="L18" s="73"/>
      <c r="M18" s="295" t="str">
        <f>UPPER(IF(OR(L18="a",L18="as"),K16,IF(OR(L18="b",L18="bs"),K20,)))</f>
        <v/>
      </c>
      <c r="N18" s="308"/>
      <c r="O18" s="352"/>
      <c r="P18" s="315"/>
      <c r="Q18" s="352"/>
      <c r="R18" s="62"/>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v>7</v>
      </c>
      <c r="B19" s="47" t="str">
        <f>IF($E19="","",VLOOKUP($E19,'1MD ELO (5)'!$A$7:$O$48,14))</f>
        <v/>
      </c>
      <c r="C19" s="47" t="str">
        <f>IF($E19="","",VLOOKUP($E19,'1MD ELO (5)'!$A$7:$O$48,15))</f>
        <v/>
      </c>
      <c r="D19" s="293" t="str">
        <f>IF($E19="","",VLOOKUP($E19,'1MD ELO (5)'!$A$7:$O$48,5))</f>
        <v/>
      </c>
      <c r="E19" s="48"/>
      <c r="F19" s="77" t="str">
        <f>UPPER(IF($E19="","",VLOOKUP($E19,'1MD ELO (5)'!$A$7:$O$48,2)))</f>
        <v/>
      </c>
      <c r="G19" s="77" t="str">
        <f>IF($E19="","",VLOOKUP($E19,'1MD ELO (5)'!$A$7:$O$48,3))</f>
        <v/>
      </c>
      <c r="H19" s="77"/>
      <c r="I19" s="77" t="str">
        <f>IF($E19="","",VLOOKUP($E19,'1MD ELO (5)'!$A$7:$O$48,4))</f>
        <v/>
      </c>
      <c r="J19" s="351"/>
      <c r="K19" s="300"/>
      <c r="L19" s="358"/>
      <c r="M19" s="300"/>
      <c r="N19" s="297"/>
      <c r="O19" s="352"/>
      <c r="P19" s="315"/>
      <c r="Q19" s="352"/>
      <c r="R19" s="62"/>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c r="B20" s="59"/>
      <c r="C20" s="59"/>
      <c r="D20" s="70"/>
      <c r="E20" s="64"/>
      <c r="F20" s="353"/>
      <c r="G20" s="353"/>
      <c r="H20" s="354"/>
      <c r="I20" s="87" t="s">
        <v>173</v>
      </c>
      <c r="J20" s="301"/>
      <c r="K20" s="295" t="str">
        <f>UPPER(IF(OR(J20="a",J20="as"),F19,IF(OR(J20="b",J20="bs"),F21,)))</f>
        <v/>
      </c>
      <c r="L20" s="359"/>
      <c r="M20" s="300"/>
      <c r="N20" s="297"/>
      <c r="O20" s="352"/>
      <c r="P20" s="315"/>
      <c r="Q20" s="352"/>
      <c r="R20" s="62"/>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2">
        <v>8</v>
      </c>
      <c r="B21" s="47" t="str">
        <f>IF($E21="","",VLOOKUP($E21,'1MD ELO (5)'!$A$7:$O$48,14))</f>
        <v/>
      </c>
      <c r="C21" s="47" t="str">
        <f>IF($E21="","",VLOOKUP($E21,'1MD ELO (5)'!$A$7:$O$48,15))</f>
        <v/>
      </c>
      <c r="D21" s="293" t="str">
        <f>IF($E21="","",VLOOKUP($E21,'1MD ELO (5)'!$A$7:$O$48,5))</f>
        <v/>
      </c>
      <c r="E21" s="48"/>
      <c r="F21" s="50" t="str">
        <f>UPPER(IF($E21="","",VLOOKUP($E21,'1MD ELO (5)'!$A$7:$O$48,2)))</f>
        <v/>
      </c>
      <c r="G21" s="50" t="str">
        <f>IF($E21="","",VLOOKUP($E21,'1MD ELO (5)'!$A$7:$O$48,3))</f>
        <v/>
      </c>
      <c r="H21" s="50"/>
      <c r="I21" s="50" t="str">
        <f>IF($E21="","",VLOOKUP($E21,'1MD ELO (5)'!$A$7:$O$48,4))</f>
        <v/>
      </c>
      <c r="J21" s="360"/>
      <c r="K21" s="300"/>
      <c r="L21" s="300"/>
      <c r="M21" s="300"/>
      <c r="N21" s="297"/>
      <c r="O21" s="352"/>
      <c r="P21" s="315"/>
      <c r="Q21" s="352"/>
      <c r="R21" s="62"/>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2"/>
      <c r="B22" s="59"/>
      <c r="C22" s="59"/>
      <c r="D22" s="70"/>
      <c r="E22" s="64"/>
      <c r="F22" s="362"/>
      <c r="G22" s="362"/>
      <c r="H22" s="363"/>
      <c r="I22" s="362"/>
      <c r="J22" s="357"/>
      <c r="K22" s="300"/>
      <c r="L22" s="300"/>
      <c r="M22" s="300"/>
      <c r="N22" s="297"/>
      <c r="O22" s="87" t="s">
        <v>173</v>
      </c>
      <c r="P22" s="73"/>
      <c r="Q22" s="295" t="str">
        <f>UPPER(IF(OR(P22="a",P22="as"),O14,IF(OR(P22="b",P22="bs"),O30,)))</f>
        <v/>
      </c>
      <c r="R22" s="364"/>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v>9</v>
      </c>
      <c r="B23" s="47" t="str">
        <f>IF($E23="","",VLOOKUP($E23,'1MD ELO (5)'!$A$7:$O$48,14))</f>
        <v/>
      </c>
      <c r="C23" s="47" t="str">
        <f>IF($E23="","",VLOOKUP($E23,'1MD ELO (5)'!$A$7:$O$48,15))</f>
        <v/>
      </c>
      <c r="D23" s="293" t="str">
        <f>IF($E23="","",VLOOKUP($E23,'1MD ELO (5)'!$A$7:$O$48,5))</f>
        <v/>
      </c>
      <c r="E23" s="48"/>
      <c r="F23" s="50" t="str">
        <f>UPPER(IF($E23="","",VLOOKUP($E23,'1MD ELO (5)'!$A$7:$O$48,2)))</f>
        <v/>
      </c>
      <c r="G23" s="50" t="str">
        <f>IF($E23="","",VLOOKUP($E23,'1MD ELO (5)'!$A$7:$O$48,3))</f>
        <v/>
      </c>
      <c r="H23" s="50"/>
      <c r="I23" s="50" t="str">
        <f>IF($E23="","",VLOOKUP($E23,'1MD ELO (5)'!$A$7:$O$48,4))</f>
        <v/>
      </c>
      <c r="J23" s="351"/>
      <c r="K23" s="300"/>
      <c r="L23" s="300"/>
      <c r="M23" s="300"/>
      <c r="N23" s="297"/>
      <c r="O23" s="352"/>
      <c r="P23" s="315"/>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302"/>
      <c r="B24" s="59"/>
      <c r="C24" s="59"/>
      <c r="D24" s="70"/>
      <c r="E24" s="64"/>
      <c r="F24" s="353"/>
      <c r="G24" s="353"/>
      <c r="H24" s="354"/>
      <c r="I24" s="87" t="s">
        <v>173</v>
      </c>
      <c r="J24" s="301"/>
      <c r="K24" s="295" t="str">
        <f>UPPER(IF(OR(J24="a",J24="as"),F23,IF(OR(J24="b",J24="bs"),F25,)))</f>
        <v/>
      </c>
      <c r="L24" s="295"/>
      <c r="M24" s="300"/>
      <c r="N24" s="297"/>
      <c r="O24" s="352"/>
      <c r="P24" s="315"/>
      <c r="Q24" s="352"/>
      <c r="R24" s="315"/>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v>10</v>
      </c>
      <c r="B25" s="47" t="str">
        <f>IF($E25="","",VLOOKUP($E25,'1MD ELO (5)'!$A$7:$O$48,14))</f>
        <v/>
      </c>
      <c r="C25" s="47" t="str">
        <f>IF($E25="","",VLOOKUP($E25,'1MD ELO (5)'!$A$7:$O$48,15))</f>
        <v/>
      </c>
      <c r="D25" s="293" t="str">
        <f>IF($E25="","",VLOOKUP($E25,'1MD ELO (5)'!$A$7:$O$48,5))</f>
        <v/>
      </c>
      <c r="E25" s="48"/>
      <c r="F25" s="77" t="str">
        <f>UPPER(IF($E25="","",VLOOKUP($E25,'1MD ELO (5)'!$A$7:$O$48,2)))</f>
        <v/>
      </c>
      <c r="G25" s="77" t="str">
        <f>IF($E25="","",VLOOKUP($E25,'1MD ELO (5)'!$A$7:$O$48,3))</f>
        <v/>
      </c>
      <c r="H25" s="77"/>
      <c r="I25" s="77" t="str">
        <f>IF($E25="","",VLOOKUP($E25,'1MD ELO (5)'!$A$7:$O$48,4))</f>
        <v/>
      </c>
      <c r="J25" s="355"/>
      <c r="K25" s="300"/>
      <c r="L25" s="356"/>
      <c r="M25" s="300"/>
      <c r="N25" s="297"/>
      <c r="O25" s="352"/>
      <c r="P25" s="315"/>
      <c r="Q25" s="352"/>
      <c r="R25" s="315"/>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c r="B26" s="59"/>
      <c r="C26" s="59"/>
      <c r="D26" s="70"/>
      <c r="E26" s="84"/>
      <c r="F26" s="353"/>
      <c r="G26" s="353"/>
      <c r="H26" s="354"/>
      <c r="I26" s="353"/>
      <c r="J26" s="357"/>
      <c r="K26" s="87" t="s">
        <v>173</v>
      </c>
      <c r="L26" s="73"/>
      <c r="M26" s="295" t="str">
        <f>UPPER(IF(OR(L26="a",L26="as"),K24,IF(OR(L26="b",L26="bs"),K28,)))</f>
        <v/>
      </c>
      <c r="N26" s="296"/>
      <c r="O26" s="352"/>
      <c r="P26" s="315"/>
      <c r="Q26" s="352"/>
      <c r="R26" s="315"/>
      <c r="S26" s="56"/>
      <c r="Y26"/>
      <c r="Z26"/>
      <c r="AA26"/>
      <c r="AB26"/>
      <c r="AC26"/>
      <c r="AD26"/>
      <c r="AE26"/>
      <c r="AF26"/>
      <c r="AG26"/>
      <c r="AH26"/>
      <c r="AI26"/>
      <c r="AJ26"/>
      <c r="AK26"/>
    </row>
    <row r="27" spans="1:37" s="5" customFormat="1" ht="9.6" customHeight="1">
      <c r="A27" s="302">
        <v>11</v>
      </c>
      <c r="B27" s="47" t="str">
        <f>IF($E27="","",VLOOKUP($E27,'1MD ELO (5)'!$A$7:$O$48,14))</f>
        <v/>
      </c>
      <c r="C27" s="47" t="str">
        <f>IF($E27="","",VLOOKUP($E27,'1MD ELO (5)'!$A$7:$O$48,15))</f>
        <v/>
      </c>
      <c r="D27" s="293" t="str">
        <f>IF($E27="","",VLOOKUP($E27,'1MD ELO (5)'!$A$7:$O$48,5))</f>
        <v/>
      </c>
      <c r="E27" s="48"/>
      <c r="F27" s="77" t="str">
        <f>UPPER(IF($E27="","",VLOOKUP($E27,'1MD ELO (5)'!$A$7:$O$48,2)))</f>
        <v/>
      </c>
      <c r="G27" s="77" t="str">
        <f>IF($E27="","",VLOOKUP($E27,'1MD ELO (5)'!$A$7:$O$48,3))</f>
        <v/>
      </c>
      <c r="H27" s="77"/>
      <c r="I27" s="77" t="str">
        <f>IF($E27="","",VLOOKUP($E27,'1MD ELO (5)'!$A$7:$O$48,4))</f>
        <v/>
      </c>
      <c r="J27" s="351"/>
      <c r="K27" s="300"/>
      <c r="L27" s="358"/>
      <c r="M27" s="300"/>
      <c r="N27" s="304"/>
      <c r="O27" s="352"/>
      <c r="P27" s="315"/>
      <c r="Q27" s="352"/>
      <c r="R27" s="315"/>
      <c r="S27" s="56"/>
      <c r="Y27"/>
      <c r="Z27"/>
      <c r="AA27"/>
      <c r="AB27"/>
      <c r="AC27"/>
      <c r="AD27"/>
      <c r="AE27"/>
      <c r="AF27"/>
      <c r="AG27"/>
      <c r="AH27"/>
      <c r="AI27"/>
      <c r="AJ27"/>
      <c r="AK27"/>
    </row>
    <row r="28" spans="1:37" s="5" customFormat="1" ht="9.6" customHeight="1">
      <c r="A28" s="309"/>
      <c r="B28" s="59"/>
      <c r="C28" s="59"/>
      <c r="D28" s="70"/>
      <c r="E28" s="84"/>
      <c r="F28" s="353"/>
      <c r="G28" s="353"/>
      <c r="H28" s="354"/>
      <c r="I28" s="72" t="s">
        <v>173</v>
      </c>
      <c r="J28" s="301"/>
      <c r="K28" s="295" t="str">
        <f>UPPER(IF(OR(J28="a",J28="as"),F27,IF(OR(J28="b",J28="bs"),F29,)))</f>
        <v/>
      </c>
      <c r="L28" s="359"/>
      <c r="M28" s="300"/>
      <c r="N28" s="304"/>
      <c r="O28" s="352"/>
      <c r="P28" s="315"/>
      <c r="Q28" s="352"/>
      <c r="R28" s="315"/>
      <c r="S28" s="56"/>
    </row>
    <row r="29" spans="1:37" s="5" customFormat="1" ht="9.6" customHeight="1">
      <c r="A29" s="302">
        <v>12</v>
      </c>
      <c r="B29" s="47" t="str">
        <f>IF($E29="","",VLOOKUP($E29,'1MD ELO (5)'!$A$7:$O$48,14))</f>
        <v/>
      </c>
      <c r="C29" s="47" t="str">
        <f>IF($E29="","",VLOOKUP($E29,'1MD ELO (5)'!$A$7:$O$48,15))</f>
        <v/>
      </c>
      <c r="D29" s="293" t="str">
        <f>IF($E29="","",VLOOKUP($E29,'1MD ELO (5)'!$A$7:$O$48,5))</f>
        <v/>
      </c>
      <c r="E29" s="48"/>
      <c r="F29" s="77" t="str">
        <f>UPPER(IF($E29="","",VLOOKUP($E29,'1MD ELO (5)'!$A$7:$O$48,2)))</f>
        <v/>
      </c>
      <c r="G29" s="77" t="str">
        <f>IF($E29="","",VLOOKUP($E29,'1MD ELO (5)'!$A$7:$O$48,3))</f>
        <v/>
      </c>
      <c r="H29" s="77"/>
      <c r="I29" s="77" t="str">
        <f>IF($E29="","",VLOOKUP($E29,'1MD ELO (5)'!$A$7:$O$48,4))</f>
        <v/>
      </c>
      <c r="J29" s="360"/>
      <c r="K29" s="300"/>
      <c r="L29" s="300"/>
      <c r="M29" s="300"/>
      <c r="N29" s="304"/>
      <c r="O29" s="352"/>
      <c r="P29" s="315"/>
      <c r="Q29" s="352"/>
      <c r="R29" s="315"/>
      <c r="S29" s="56"/>
    </row>
    <row r="30" spans="1:37" s="5" customFormat="1" ht="9.6" customHeight="1">
      <c r="A30" s="302"/>
      <c r="B30" s="59"/>
      <c r="C30" s="59"/>
      <c r="D30" s="70"/>
      <c r="E30" s="84"/>
      <c r="F30" s="353"/>
      <c r="G30" s="353"/>
      <c r="H30" s="354"/>
      <c r="I30" s="353"/>
      <c r="J30" s="357"/>
      <c r="K30" s="300"/>
      <c r="L30" s="300"/>
      <c r="M30" s="87" t="s">
        <v>173</v>
      </c>
      <c r="N30" s="73"/>
      <c r="O30" s="295" t="str">
        <f>UPPER(IF(OR(N30="a",N30="as"),M26,IF(OR(N30="b",N30="bs"),M34,)))</f>
        <v/>
      </c>
      <c r="P30" s="365"/>
      <c r="Q30" s="352"/>
      <c r="R30" s="315"/>
      <c r="S30" s="56"/>
    </row>
    <row r="31" spans="1:37" s="5" customFormat="1" ht="9.6" customHeight="1">
      <c r="A31" s="302">
        <v>13</v>
      </c>
      <c r="B31" s="47" t="str">
        <f>IF($E31="","",VLOOKUP($E31,'1MD ELO (5)'!$A$7:$O$48,14))</f>
        <v/>
      </c>
      <c r="C31" s="47" t="str">
        <f>IF($E31="","",VLOOKUP($E31,'1MD ELO (5)'!$A$7:$O$48,15))</f>
        <v/>
      </c>
      <c r="D31" s="293" t="str">
        <f>IF($E31="","",VLOOKUP($E31,'1MD ELO (5)'!$A$7:$O$48,5))</f>
        <v/>
      </c>
      <c r="E31" s="48"/>
      <c r="F31" s="77" t="str">
        <f>UPPER(IF($E31="","",VLOOKUP($E31,'1MD ELO (5)'!$A$7:$O$48,2)))</f>
        <v/>
      </c>
      <c r="G31" s="77" t="str">
        <f>IF($E31="","",VLOOKUP($E31,'1MD ELO (5)'!$A$7:$O$48,3))</f>
        <v/>
      </c>
      <c r="H31" s="77"/>
      <c r="I31" s="77" t="str">
        <f>IF($E31="","",VLOOKUP($E31,'1MD ELO (5)'!$A$7:$O$48,4))</f>
        <v/>
      </c>
      <c r="J31" s="361"/>
      <c r="K31" s="300"/>
      <c r="L31" s="300"/>
      <c r="M31" s="300"/>
      <c r="N31" s="304"/>
      <c r="O31" s="300"/>
      <c r="P31" s="62"/>
      <c r="Q31" s="352"/>
      <c r="R31" s="315"/>
      <c r="S31" s="56"/>
    </row>
    <row r="32" spans="1:37" s="5" customFormat="1" ht="9.6" customHeight="1">
      <c r="A32" s="302"/>
      <c r="B32" s="59"/>
      <c r="C32" s="59"/>
      <c r="D32" s="70"/>
      <c r="E32" s="84"/>
      <c r="F32" s="353"/>
      <c r="G32" s="353"/>
      <c r="H32" s="354"/>
      <c r="I32" s="72" t="s">
        <v>173</v>
      </c>
      <c r="J32" s="301"/>
      <c r="K32" s="295" t="str">
        <f>UPPER(IF(OR(J32="a",J32="as"),F31,IF(OR(J32="b",J32="bs"),F33,)))</f>
        <v/>
      </c>
      <c r="L32" s="295"/>
      <c r="M32" s="300"/>
      <c r="N32" s="304"/>
      <c r="O32" s="352"/>
      <c r="P32" s="62"/>
      <c r="Q32" s="352"/>
      <c r="R32" s="315"/>
      <c r="S32" s="56"/>
    </row>
    <row r="33" spans="1:19" s="5" customFormat="1" ht="9.6" customHeight="1">
      <c r="A33" s="302">
        <v>14</v>
      </c>
      <c r="B33" s="47" t="str">
        <f>IF($E33="","",VLOOKUP($E33,'1MD ELO (5)'!$A$7:$O$48,14))</f>
        <v/>
      </c>
      <c r="C33" s="47" t="str">
        <f>IF($E33="","",VLOOKUP($E33,'1MD ELO (5)'!$A$7:$O$48,15))</f>
        <v/>
      </c>
      <c r="D33" s="293" t="str">
        <f>IF($E33="","",VLOOKUP($E33,'1MD ELO (5)'!$A$7:$O$48,5))</f>
        <v/>
      </c>
      <c r="E33" s="48"/>
      <c r="F33" s="77" t="str">
        <f>UPPER(IF($E33="","",VLOOKUP($E33,'1MD ELO (5)'!$A$7:$O$48,2)))</f>
        <v/>
      </c>
      <c r="G33" s="77" t="str">
        <f>IF($E33="","",VLOOKUP($E33,'1MD ELO (5)'!$A$7:$O$48,3))</f>
        <v/>
      </c>
      <c r="H33" s="77"/>
      <c r="I33" s="77" t="str">
        <f>IF($E33="","",VLOOKUP($E33,'1MD ELO (5)'!$A$7:$O$48,4))</f>
        <v/>
      </c>
      <c r="J33" s="355"/>
      <c r="K33" s="300"/>
      <c r="L33" s="356"/>
      <c r="M33" s="300"/>
      <c r="N33" s="304"/>
      <c r="O33" s="352"/>
      <c r="P33" s="62"/>
      <c r="Q33" s="352"/>
      <c r="R33" s="315"/>
      <c r="S33" s="56"/>
    </row>
    <row r="34" spans="1:19" s="5" customFormat="1" ht="9.6" customHeight="1">
      <c r="A34" s="302"/>
      <c r="B34" s="59"/>
      <c r="C34" s="59"/>
      <c r="D34" s="70"/>
      <c r="E34" s="84"/>
      <c r="F34" s="353"/>
      <c r="G34" s="353"/>
      <c r="H34" s="354"/>
      <c r="I34" s="353"/>
      <c r="J34" s="357"/>
      <c r="K34" s="87" t="s">
        <v>173</v>
      </c>
      <c r="L34" s="73"/>
      <c r="M34" s="295" t="str">
        <f>UPPER(IF(OR(L34="a",L34="as"),K32,IF(OR(L34="b",L34="bs"),K36,)))</f>
        <v/>
      </c>
      <c r="N34" s="308"/>
      <c r="O34" s="352"/>
      <c r="P34" s="62"/>
      <c r="Q34" s="352"/>
      <c r="R34" s="315"/>
      <c r="S34" s="56"/>
    </row>
    <row r="35" spans="1:19" s="5" customFormat="1" ht="9.6" customHeight="1">
      <c r="A35" s="302">
        <v>15</v>
      </c>
      <c r="B35" s="47" t="str">
        <f>IF($E35="","",VLOOKUP($E35,'1MD ELO (5)'!$A$7:$O$48,14))</f>
        <v/>
      </c>
      <c r="C35" s="47" t="str">
        <f>IF($E35="","",VLOOKUP($E35,'1MD ELO (5)'!$A$7:$O$48,15))</f>
        <v/>
      </c>
      <c r="D35" s="293" t="str">
        <f>IF($E35="","",VLOOKUP($E35,'1MD ELO (5)'!$A$7:$O$48,5))</f>
        <v/>
      </c>
      <c r="E35" s="48"/>
      <c r="F35" s="77" t="str">
        <f>UPPER(IF($E35="","",VLOOKUP($E35,'1MD ELO (5)'!$A$7:$O$48,2)))</f>
        <v/>
      </c>
      <c r="G35" s="77" t="str">
        <f>IF($E35="","",VLOOKUP($E35,'1MD ELO (5)'!$A$7:$O$48,3))</f>
        <v/>
      </c>
      <c r="H35" s="77"/>
      <c r="I35" s="77" t="str">
        <f>IF($E35="","",VLOOKUP($E35,'1MD ELO (5)'!$A$7:$O$48,4))</f>
        <v/>
      </c>
      <c r="J35" s="351"/>
      <c r="K35" s="300"/>
      <c r="L35" s="358"/>
      <c r="M35" s="300"/>
      <c r="N35" s="297"/>
      <c r="O35" s="352"/>
      <c r="P35" s="62"/>
      <c r="Q35" s="352"/>
      <c r="R35" s="315"/>
      <c r="S35" s="56"/>
    </row>
    <row r="36" spans="1:19" s="5" customFormat="1" ht="9.6" customHeight="1">
      <c r="A36" s="302"/>
      <c r="B36" s="59"/>
      <c r="C36" s="59"/>
      <c r="D36" s="70"/>
      <c r="E36" s="64"/>
      <c r="F36" s="353"/>
      <c r="G36" s="353"/>
      <c r="H36" s="354"/>
      <c r="I36" s="87" t="s">
        <v>173</v>
      </c>
      <c r="J36" s="301"/>
      <c r="K36" s="295" t="str">
        <f>UPPER(IF(OR(J36="a",J36="as"),F35,IF(OR(J36="b",J36="bs"),F37,)))</f>
        <v/>
      </c>
      <c r="L36" s="359"/>
      <c r="M36" s="300"/>
      <c r="N36" s="297"/>
      <c r="O36" s="352"/>
      <c r="P36" s="62"/>
      <c r="Q36" s="352"/>
      <c r="R36" s="315"/>
      <c r="S36" s="56"/>
    </row>
    <row r="37" spans="1:19" s="5" customFormat="1" ht="9.6" customHeight="1">
      <c r="A37" s="292">
        <v>16</v>
      </c>
      <c r="B37" s="47" t="str">
        <f>IF($E37="","",VLOOKUP($E37,'1MD ELO (5)'!$A$7:$O$48,14))</f>
        <v/>
      </c>
      <c r="C37" s="47" t="str">
        <f>IF($E37="","",VLOOKUP($E37,'1MD ELO (5)'!$A$7:$O$48,15))</f>
        <v/>
      </c>
      <c r="D37" s="293" t="str">
        <f>IF($E37="","",VLOOKUP($E37,'1MD ELO (5)'!$A$7:$O$48,5))</f>
        <v/>
      </c>
      <c r="E37" s="48"/>
      <c r="F37" s="50" t="str">
        <f>UPPER(IF($E37="","",VLOOKUP($E37,'1MD ELO (5)'!$A$7:$O$48,2)))</f>
        <v/>
      </c>
      <c r="G37" s="50" t="str">
        <f>IF($E37="","",VLOOKUP($E37,'1MD ELO (5)'!$A$7:$O$48,3))</f>
        <v/>
      </c>
      <c r="H37" s="50"/>
      <c r="I37" s="50" t="str">
        <f>IF($E37="","",VLOOKUP($E37,'1MD ELO (5)'!$A$7:$O$48,4))</f>
        <v/>
      </c>
      <c r="J37" s="360"/>
      <c r="K37" s="300"/>
      <c r="L37" s="300"/>
      <c r="M37" s="300"/>
      <c r="N37" s="297"/>
      <c r="O37" s="62"/>
      <c r="P37" s="62"/>
      <c r="Q37" s="352"/>
      <c r="R37" s="315"/>
      <c r="S37" s="56"/>
    </row>
    <row r="38" spans="1:19" s="5" customFormat="1" ht="9.6" customHeight="1">
      <c r="A38" s="302"/>
      <c r="B38" s="59"/>
      <c r="C38" s="59"/>
      <c r="D38" s="70"/>
      <c r="E38" s="64"/>
      <c r="F38" s="353"/>
      <c r="G38" s="353"/>
      <c r="H38" s="354"/>
      <c r="I38" s="353"/>
      <c r="J38" s="357"/>
      <c r="K38" s="300"/>
      <c r="L38" s="300"/>
      <c r="M38" s="300"/>
      <c r="N38" s="297"/>
      <c r="O38" s="366" t="s">
        <v>272</v>
      </c>
      <c r="P38" s="312"/>
      <c r="Q38" s="295" t="str">
        <f>UPPER(IF(OR(P39="a",P39="as"),Q22,IF(OR(P39="b",P39="bs"),Q54,)))</f>
        <v/>
      </c>
      <c r="R38" s="313"/>
      <c r="S38" s="56"/>
    </row>
    <row r="39" spans="1:19" s="5" customFormat="1" ht="9.6" customHeight="1">
      <c r="A39" s="292">
        <v>17</v>
      </c>
      <c r="B39" s="47" t="str">
        <f>IF($E39="","",VLOOKUP($E39,'1MD ELO (5)'!$A$7:$O$48,14))</f>
        <v/>
      </c>
      <c r="C39" s="47" t="str">
        <f>IF($E39="","",VLOOKUP($E39,'1MD ELO (5)'!$A$7:$O$48,15))</f>
        <v/>
      </c>
      <c r="D39" s="293" t="str">
        <f>IF($E39="","",VLOOKUP($E39,'1MD ELO (5)'!$A$7:$O$48,5))</f>
        <v/>
      </c>
      <c r="E39" s="48"/>
      <c r="F39" s="50" t="str">
        <f>UPPER(IF($E39="","",VLOOKUP($E39,'1MD ELO (5)'!$A$7:$O$48,2)))</f>
        <v/>
      </c>
      <c r="G39" s="50" t="str">
        <f>IF($E39="","",VLOOKUP($E39,'1MD ELO (5)'!$A$7:$O$48,3))</f>
        <v/>
      </c>
      <c r="H39" s="50"/>
      <c r="I39" s="50" t="str">
        <f>IF($E39="","",VLOOKUP($E39,'1MD ELO (5)'!$A$7:$O$48,4))</f>
        <v/>
      </c>
      <c r="J39" s="351"/>
      <c r="K39" s="300"/>
      <c r="L39" s="300"/>
      <c r="M39" s="300"/>
      <c r="N39" s="297"/>
      <c r="O39" s="87" t="s">
        <v>173</v>
      </c>
      <c r="P39" s="314"/>
      <c r="Q39" s="300"/>
      <c r="R39" s="315"/>
      <c r="S39" s="56"/>
    </row>
    <row r="40" spans="1:19" s="5" customFormat="1" ht="9.6" customHeight="1">
      <c r="A40" s="302"/>
      <c r="B40" s="59"/>
      <c r="C40" s="59"/>
      <c r="D40" s="70"/>
      <c r="E40" s="64"/>
      <c r="F40" s="353"/>
      <c r="G40" s="353"/>
      <c r="H40" s="354"/>
      <c r="I40" s="87" t="s">
        <v>173</v>
      </c>
      <c r="J40" s="301"/>
      <c r="K40" s="295" t="str">
        <f>UPPER(IF(OR(J40="a",J40="as"),F39,IF(OR(J40="b",J40="bs"),F41,)))</f>
        <v/>
      </c>
      <c r="L40" s="295"/>
      <c r="M40" s="300"/>
      <c r="N40" s="297"/>
      <c r="O40" s="352"/>
      <c r="P40" s="62"/>
      <c r="Q40" s="352"/>
      <c r="R40" s="315"/>
      <c r="S40" s="56"/>
    </row>
    <row r="41" spans="1:19" s="5" customFormat="1" ht="9.6" customHeight="1">
      <c r="A41" s="302">
        <v>18</v>
      </c>
      <c r="B41" s="47" t="str">
        <f>IF($E41="","",VLOOKUP($E41,'1MD ELO (5)'!$A$7:$O$48,14))</f>
        <v/>
      </c>
      <c r="C41" s="47" t="str">
        <f>IF($E41="","",VLOOKUP($E41,'1MD ELO (5)'!$A$7:$O$48,15))</f>
        <v/>
      </c>
      <c r="D41" s="293" t="str">
        <f>IF($E41="","",VLOOKUP($E41,'1MD ELO (5)'!$A$7:$O$48,5))</f>
        <v/>
      </c>
      <c r="E41" s="48"/>
      <c r="F41" s="77" t="str">
        <f>UPPER(IF($E41="","",VLOOKUP($E41,'1MD ELO (5)'!$A$7:$O$48,2)))</f>
        <v/>
      </c>
      <c r="G41" s="77" t="str">
        <f>IF($E41="","",VLOOKUP($E41,'1MD ELO (5)'!$A$7:$O$48,3))</f>
        <v/>
      </c>
      <c r="H41" s="77"/>
      <c r="I41" s="77" t="str">
        <f>IF($E41="","",VLOOKUP($E41,'1MD ELO (5)'!$A$7:$O$48,4))</f>
        <v/>
      </c>
      <c r="J41" s="355"/>
      <c r="K41" s="300"/>
      <c r="L41" s="356"/>
      <c r="M41" s="300"/>
      <c r="N41" s="297"/>
      <c r="O41" s="352"/>
      <c r="P41" s="62"/>
      <c r="Q41" s="717" t="str">
        <f>IF(Y3="","",CONCATENATE(AB1," pont"))</f>
        <v/>
      </c>
      <c r="R41" s="718"/>
      <c r="S41" s="56"/>
    </row>
    <row r="42" spans="1:19" s="5" customFormat="1" ht="9.6" customHeight="1">
      <c r="A42" s="302"/>
      <c r="B42" s="59"/>
      <c r="C42" s="59"/>
      <c r="D42" s="70"/>
      <c r="E42" s="84"/>
      <c r="F42" s="353"/>
      <c r="G42" s="353"/>
      <c r="H42" s="354"/>
      <c r="I42" s="353"/>
      <c r="J42" s="357"/>
      <c r="K42" s="87" t="s">
        <v>173</v>
      </c>
      <c r="L42" s="73"/>
      <c r="M42" s="295" t="str">
        <f>UPPER(IF(OR(L42="a",L42="as"),K40,IF(OR(L42="b",L42="bs"),K44,)))</f>
        <v/>
      </c>
      <c r="N42" s="296"/>
      <c r="O42" s="352"/>
      <c r="P42" s="62"/>
      <c r="Q42" s="352"/>
      <c r="R42" s="315"/>
      <c r="S42" s="56"/>
    </row>
    <row r="43" spans="1:19" s="5" customFormat="1" ht="9.6" customHeight="1">
      <c r="A43" s="302">
        <v>19</v>
      </c>
      <c r="B43" s="47" t="str">
        <f>IF($E43="","",VLOOKUP($E43,'1MD ELO (5)'!$A$7:$O$48,14))</f>
        <v/>
      </c>
      <c r="C43" s="47" t="str">
        <f>IF($E43="","",VLOOKUP($E43,'1MD ELO (5)'!$A$7:$O$48,15))</f>
        <v/>
      </c>
      <c r="D43" s="293" t="str">
        <f>IF($E43="","",VLOOKUP($E43,'1MD ELO (5)'!$A$7:$O$48,5))</f>
        <v/>
      </c>
      <c r="E43" s="48"/>
      <c r="F43" s="77" t="str">
        <f>UPPER(IF($E43="","",VLOOKUP($E43,'1MD ELO (5)'!$A$7:$O$48,2)))</f>
        <v/>
      </c>
      <c r="G43" s="77" t="str">
        <f>IF($E43="","",VLOOKUP($E43,'1MD ELO (5)'!$A$7:$O$48,3))</f>
        <v/>
      </c>
      <c r="H43" s="77"/>
      <c r="I43" s="77" t="str">
        <f>IF($E43="","",VLOOKUP($E43,'1MD ELO (5)'!$A$7:$O$48,4))</f>
        <v/>
      </c>
      <c r="J43" s="351"/>
      <c r="K43" s="300"/>
      <c r="L43" s="358"/>
      <c r="M43" s="300"/>
      <c r="N43" s="304"/>
      <c r="O43" s="352"/>
      <c r="P43" s="62"/>
      <c r="Q43" s="352"/>
      <c r="R43" s="315"/>
      <c r="S43" s="56"/>
    </row>
    <row r="44" spans="1:19" s="5" customFormat="1" ht="9.6" customHeight="1">
      <c r="A44" s="302"/>
      <c r="B44" s="59"/>
      <c r="C44" s="59"/>
      <c r="D44" s="70"/>
      <c r="E44" s="84"/>
      <c r="F44" s="353"/>
      <c r="G44" s="353"/>
      <c r="H44" s="354"/>
      <c r="I44" s="72" t="s">
        <v>173</v>
      </c>
      <c r="J44" s="301"/>
      <c r="K44" s="295" t="str">
        <f>UPPER(IF(OR(J44="a",J44="as"),F43,IF(OR(J44="b",J44="bs"),F45,)))</f>
        <v/>
      </c>
      <c r="L44" s="359"/>
      <c r="M44" s="300"/>
      <c r="N44" s="304"/>
      <c r="O44" s="352"/>
      <c r="P44" s="62"/>
      <c r="Q44" s="352"/>
      <c r="R44" s="315"/>
      <c r="S44" s="56"/>
    </row>
    <row r="45" spans="1:19" s="5" customFormat="1" ht="9.6" customHeight="1">
      <c r="A45" s="302">
        <v>20</v>
      </c>
      <c r="B45" s="47" t="str">
        <f>IF($E45="","",VLOOKUP($E45,'1MD ELO (5)'!$A$7:$O$48,14))</f>
        <v/>
      </c>
      <c r="C45" s="47" t="str">
        <f>IF($E45="","",VLOOKUP($E45,'1MD ELO (5)'!$A$7:$O$48,15))</f>
        <v/>
      </c>
      <c r="D45" s="293" t="str">
        <f>IF($E45="","",VLOOKUP($E45,'1MD ELO (5)'!$A$7:$O$48,5))</f>
        <v/>
      </c>
      <c r="E45" s="48"/>
      <c r="F45" s="77" t="str">
        <f>UPPER(IF($E45="","",VLOOKUP($E45,'1MD ELO (5)'!$A$7:$O$48,2)))</f>
        <v/>
      </c>
      <c r="G45" s="77" t="str">
        <f>IF($E45="","",VLOOKUP($E45,'1MD ELO (5)'!$A$7:$O$48,3))</f>
        <v/>
      </c>
      <c r="H45" s="77"/>
      <c r="I45" s="77" t="str">
        <f>IF($E45="","",VLOOKUP($E45,'1MD ELO (5)'!$A$7:$O$48,4))</f>
        <v/>
      </c>
      <c r="J45" s="360"/>
      <c r="K45" s="300"/>
      <c r="L45" s="300"/>
      <c r="M45" s="300"/>
      <c r="N45" s="304"/>
      <c r="O45" s="352"/>
      <c r="P45" s="62"/>
      <c r="Q45" s="352"/>
      <c r="R45" s="315"/>
      <c r="S45" s="56"/>
    </row>
    <row r="46" spans="1:19" s="5" customFormat="1" ht="9.6" customHeight="1">
      <c r="A46" s="302"/>
      <c r="B46" s="59"/>
      <c r="C46" s="59"/>
      <c r="D46" s="70"/>
      <c r="E46" s="84"/>
      <c r="F46" s="353"/>
      <c r="G46" s="353"/>
      <c r="H46" s="354"/>
      <c r="I46" s="353"/>
      <c r="J46" s="357"/>
      <c r="K46" s="300"/>
      <c r="L46" s="300"/>
      <c r="M46" s="87" t="s">
        <v>173</v>
      </c>
      <c r="N46" s="73"/>
      <c r="O46" s="295" t="str">
        <f>UPPER(IF(OR(N46="a",N46="as"),M42,IF(OR(N46="b",N46="bs"),M50,)))</f>
        <v/>
      </c>
      <c r="P46" s="364"/>
      <c r="Q46" s="352"/>
      <c r="R46" s="315"/>
      <c r="S46" s="56"/>
    </row>
    <row r="47" spans="1:19" s="5" customFormat="1" ht="9.6" customHeight="1">
      <c r="A47" s="302">
        <v>21</v>
      </c>
      <c r="B47" s="47" t="str">
        <f>IF($E47="","",VLOOKUP($E47,'1MD ELO (5)'!$A$7:$O$48,14))</f>
        <v/>
      </c>
      <c r="C47" s="47" t="str">
        <f>IF($E47="","",VLOOKUP($E47,'1MD ELO (5)'!$A$7:$O$48,15))</f>
        <v/>
      </c>
      <c r="D47" s="293" t="str">
        <f>IF($E47="","",VLOOKUP($E47,'1MD ELO (5)'!$A$7:$O$48,5))</f>
        <v/>
      </c>
      <c r="E47" s="48"/>
      <c r="F47" s="77" t="str">
        <f>UPPER(IF($E47="","",VLOOKUP($E47,'1MD ELO (5)'!$A$7:$O$48,2)))</f>
        <v/>
      </c>
      <c r="G47" s="77" t="str">
        <f>IF($E47="","",VLOOKUP($E47,'1MD ELO (5)'!$A$7:$O$48,3))</f>
        <v/>
      </c>
      <c r="H47" s="77"/>
      <c r="I47" s="77" t="str">
        <f>IF($E47="","",VLOOKUP($E47,'1MD ELO (5)'!$A$7:$O$48,4))</f>
        <v/>
      </c>
      <c r="J47" s="361"/>
      <c r="K47" s="300"/>
      <c r="L47" s="300"/>
      <c r="M47" s="300"/>
      <c r="N47" s="304"/>
      <c r="O47" s="300"/>
      <c r="P47" s="315"/>
      <c r="Q47" s="352"/>
      <c r="R47" s="315"/>
      <c r="S47" s="56"/>
    </row>
    <row r="48" spans="1:19" s="5" customFormat="1" ht="9.6" customHeight="1">
      <c r="A48" s="302"/>
      <c r="B48" s="59"/>
      <c r="C48" s="59"/>
      <c r="D48" s="70"/>
      <c r="E48" s="84"/>
      <c r="F48" s="353"/>
      <c r="G48" s="353"/>
      <c r="H48" s="354"/>
      <c r="I48" s="72" t="s">
        <v>173</v>
      </c>
      <c r="J48" s="301"/>
      <c r="K48" s="295" t="str">
        <f>UPPER(IF(OR(J48="a",J48="as"),F47,IF(OR(J48="b",J48="bs"),F49,)))</f>
        <v/>
      </c>
      <c r="L48" s="295"/>
      <c r="M48" s="300"/>
      <c r="N48" s="304"/>
      <c r="O48" s="352"/>
      <c r="P48" s="315"/>
      <c r="Q48" s="352"/>
      <c r="R48" s="315"/>
      <c r="S48" s="56"/>
    </row>
    <row r="49" spans="1:19" s="5" customFormat="1" ht="9.6" customHeight="1">
      <c r="A49" s="302">
        <v>22</v>
      </c>
      <c r="B49" s="47" t="str">
        <f>IF($E49="","",VLOOKUP($E49,'1MD ELO (5)'!$A$7:$O$48,14))</f>
        <v/>
      </c>
      <c r="C49" s="47" t="str">
        <f>IF($E49="","",VLOOKUP($E49,'1MD ELO (5)'!$A$7:$O$48,15))</f>
        <v/>
      </c>
      <c r="D49" s="293" t="str">
        <f>IF($E49="","",VLOOKUP($E49,'1MD ELO (5)'!$A$7:$O$48,5))</f>
        <v/>
      </c>
      <c r="E49" s="48"/>
      <c r="F49" s="77" t="str">
        <f>UPPER(IF($E49="","",VLOOKUP($E49,'1MD ELO (5)'!$A$7:$O$48,2)))</f>
        <v/>
      </c>
      <c r="G49" s="77" t="str">
        <f>IF($E49="","",VLOOKUP($E49,'1MD ELO (5)'!$A$7:$O$48,3))</f>
        <v/>
      </c>
      <c r="H49" s="77"/>
      <c r="I49" s="77" t="str">
        <f>IF($E49="","",VLOOKUP($E49,'1MD ELO (5)'!$A$7:$O$48,4))</f>
        <v/>
      </c>
      <c r="J49" s="355"/>
      <c r="K49" s="300"/>
      <c r="L49" s="356"/>
      <c r="M49" s="300"/>
      <c r="N49" s="304"/>
      <c r="O49" s="352"/>
      <c r="P49" s="315"/>
      <c r="Q49" s="352"/>
      <c r="R49" s="315"/>
      <c r="S49" s="56"/>
    </row>
    <row r="50" spans="1:19" s="5" customFormat="1" ht="9.6" customHeight="1">
      <c r="A50" s="302"/>
      <c r="B50" s="59"/>
      <c r="C50" s="59"/>
      <c r="D50" s="70"/>
      <c r="E50" s="84"/>
      <c r="F50" s="353"/>
      <c r="G50" s="353"/>
      <c r="H50" s="354"/>
      <c r="I50" s="353"/>
      <c r="J50" s="357"/>
      <c r="K50" s="87" t="s">
        <v>173</v>
      </c>
      <c r="L50" s="73"/>
      <c r="M50" s="295" t="str">
        <f>UPPER(IF(OR(L50="a",L50="as"),K48,IF(OR(L50="b",L50="bs"),K52,)))</f>
        <v/>
      </c>
      <c r="N50" s="308"/>
      <c r="O50" s="352"/>
      <c r="P50" s="315"/>
      <c r="Q50" s="352"/>
      <c r="R50" s="315"/>
      <c r="S50" s="56"/>
    </row>
    <row r="51" spans="1:19" s="5" customFormat="1" ht="9.6" customHeight="1">
      <c r="A51" s="302">
        <v>23</v>
      </c>
      <c r="B51" s="47" t="str">
        <f>IF($E51="","",VLOOKUP($E51,'1MD ELO (5)'!$A$7:$O$48,14))</f>
        <v/>
      </c>
      <c r="C51" s="47" t="str">
        <f>IF($E51="","",VLOOKUP($E51,'1MD ELO (5)'!$A$7:$O$48,15))</f>
        <v/>
      </c>
      <c r="D51" s="293" t="str">
        <f>IF($E51="","",VLOOKUP($E51,'1MD ELO (5)'!$A$7:$O$48,5))</f>
        <v/>
      </c>
      <c r="E51" s="48"/>
      <c r="F51" s="77" t="str">
        <f>UPPER(IF($E51="","",VLOOKUP($E51,'1MD ELO (5)'!$A$7:$O$48,2)))</f>
        <v/>
      </c>
      <c r="G51" s="77" t="str">
        <f>IF($E51="","",VLOOKUP($E51,'1MD ELO (5)'!$A$7:$O$48,3))</f>
        <v/>
      </c>
      <c r="H51" s="77"/>
      <c r="I51" s="77" t="str">
        <f>IF($E51="","",VLOOKUP($E51,'1MD ELO (5)'!$A$7:$O$48,4))</f>
        <v/>
      </c>
      <c r="J51" s="351"/>
      <c r="K51" s="300"/>
      <c r="L51" s="358"/>
      <c r="M51" s="300"/>
      <c r="N51" s="297"/>
      <c r="O51" s="352"/>
      <c r="P51" s="315"/>
      <c r="Q51" s="352"/>
      <c r="R51" s="315"/>
      <c r="S51" s="56"/>
    </row>
    <row r="52" spans="1:19" s="5" customFormat="1" ht="9.6" customHeight="1">
      <c r="A52" s="302"/>
      <c r="B52" s="59"/>
      <c r="C52" s="59"/>
      <c r="D52" s="70"/>
      <c r="E52" s="64"/>
      <c r="F52" s="353"/>
      <c r="G52" s="353"/>
      <c r="H52" s="354"/>
      <c r="I52" s="87" t="s">
        <v>173</v>
      </c>
      <c r="J52" s="301"/>
      <c r="K52" s="295" t="str">
        <f>UPPER(IF(OR(J52="a",J52="as"),F51,IF(OR(J52="b",J52="bs"),F53,)))</f>
        <v/>
      </c>
      <c r="L52" s="359"/>
      <c r="M52" s="300"/>
      <c r="N52" s="297"/>
      <c r="O52" s="352"/>
      <c r="P52" s="315"/>
      <c r="Q52" s="352"/>
      <c r="R52" s="315"/>
      <c r="S52" s="56"/>
    </row>
    <row r="53" spans="1:19" s="5" customFormat="1" ht="9.6" customHeight="1">
      <c r="A53" s="292">
        <v>24</v>
      </c>
      <c r="B53" s="47" t="str">
        <f>IF($E53="","",VLOOKUP($E53,'1MD ELO (5)'!$A$7:$O$48,14))</f>
        <v/>
      </c>
      <c r="C53" s="47" t="str">
        <f>IF($E53="","",VLOOKUP($E53,'1MD ELO (5)'!$A$7:$O$48,15))</f>
        <v/>
      </c>
      <c r="D53" s="293" t="str">
        <f>IF($E53="","",VLOOKUP($E53,'1MD ELO (5)'!$A$7:$O$48,5))</f>
        <v/>
      </c>
      <c r="E53" s="48"/>
      <c r="F53" s="50" t="str">
        <f>UPPER(IF($E53="","",VLOOKUP($E53,'1MD ELO (5)'!$A$7:$O$48,2)))</f>
        <v/>
      </c>
      <c r="G53" s="50" t="str">
        <f>IF($E53="","",VLOOKUP($E53,'1MD ELO (5)'!$A$7:$O$48,3))</f>
        <v/>
      </c>
      <c r="H53" s="50"/>
      <c r="I53" s="50" t="str">
        <f>IF($E53="","",VLOOKUP($E53,'1MD ELO (5)'!$A$7:$O$48,4))</f>
        <v/>
      </c>
      <c r="J53" s="360"/>
      <c r="K53" s="300"/>
      <c r="L53" s="300"/>
      <c r="M53" s="300"/>
      <c r="N53" s="297"/>
      <c r="O53" s="352"/>
      <c r="P53" s="315"/>
      <c r="Q53" s="352"/>
      <c r="R53" s="315"/>
      <c r="S53" s="56"/>
    </row>
    <row r="54" spans="1:19" s="5" customFormat="1" ht="9.6" customHeight="1">
      <c r="A54" s="302"/>
      <c r="B54" s="59"/>
      <c r="C54" s="59"/>
      <c r="D54" s="70"/>
      <c r="E54" s="64"/>
      <c r="F54" s="362"/>
      <c r="G54" s="362"/>
      <c r="H54" s="363"/>
      <c r="I54" s="362"/>
      <c r="J54" s="357"/>
      <c r="K54" s="300"/>
      <c r="L54" s="300"/>
      <c r="M54" s="300"/>
      <c r="N54" s="297"/>
      <c r="O54" s="87" t="s">
        <v>173</v>
      </c>
      <c r="P54" s="73"/>
      <c r="Q54" s="295" t="str">
        <f>UPPER(IF(OR(P54="a",P54="as"),O46,IF(OR(P54="b",P54="bs"),O62,)))</f>
        <v/>
      </c>
      <c r="R54" s="365"/>
      <c r="S54" s="56"/>
    </row>
    <row r="55" spans="1:19" s="5" customFormat="1" ht="9.6" customHeight="1">
      <c r="A55" s="292">
        <v>25</v>
      </c>
      <c r="B55" s="47" t="str">
        <f>IF($E55="","",VLOOKUP($E55,'1MD ELO (5)'!$A$7:$O$48,14))</f>
        <v/>
      </c>
      <c r="C55" s="47" t="str">
        <f>IF($E55="","",VLOOKUP($E55,'1MD ELO (5)'!$A$7:$O$48,15))</f>
        <v/>
      </c>
      <c r="D55" s="293" t="str">
        <f>IF($E55="","",VLOOKUP($E55,'1MD ELO (5)'!$A$7:$O$48,5))</f>
        <v/>
      </c>
      <c r="E55" s="48"/>
      <c r="F55" s="50" t="str">
        <f>UPPER(IF($E55="","",VLOOKUP($E55,'1MD ELO (5)'!$A$7:$O$48,2)))</f>
        <v/>
      </c>
      <c r="G55" s="50" t="str">
        <f>IF($E55="","",VLOOKUP($E55,'1MD ELO (5)'!$A$7:$O$48,3))</f>
        <v/>
      </c>
      <c r="H55" s="50"/>
      <c r="I55" s="50" t="str">
        <f>IF($E55="","",VLOOKUP($E55,'1MD ELO (5)'!$A$7:$O$48,4))</f>
        <v/>
      </c>
      <c r="J55" s="351"/>
      <c r="K55" s="300"/>
      <c r="L55" s="300"/>
      <c r="M55" s="300"/>
      <c r="N55" s="297"/>
      <c r="O55" s="352"/>
      <c r="P55" s="315"/>
      <c r="Q55" s="300"/>
      <c r="R55" s="62"/>
      <c r="S55" s="56"/>
    </row>
    <row r="56" spans="1:19" s="5" customFormat="1" ht="9.6" customHeight="1">
      <c r="A56" s="302"/>
      <c r="B56" s="59"/>
      <c r="C56" s="59"/>
      <c r="D56" s="70"/>
      <c r="E56" s="64"/>
      <c r="F56" s="353"/>
      <c r="G56" s="353"/>
      <c r="H56" s="354"/>
      <c r="I56" s="87" t="s">
        <v>173</v>
      </c>
      <c r="J56" s="301"/>
      <c r="K56" s="295" t="str">
        <f>UPPER(IF(OR(J56="a",J56="as"),F55,IF(OR(J56="b",J56="bs"),F57,)))</f>
        <v/>
      </c>
      <c r="L56" s="295"/>
      <c r="M56" s="300"/>
      <c r="N56" s="297"/>
      <c r="O56" s="352"/>
      <c r="P56" s="315"/>
      <c r="Q56" s="352"/>
      <c r="R56" s="62"/>
      <c r="S56" s="56"/>
    </row>
    <row r="57" spans="1:19" s="5" customFormat="1" ht="9.6" customHeight="1">
      <c r="A57" s="302">
        <v>26</v>
      </c>
      <c r="B57" s="47" t="str">
        <f>IF($E57="","",VLOOKUP($E57,'1MD ELO (5)'!$A$7:$O$48,14))</f>
        <v/>
      </c>
      <c r="C57" s="47" t="str">
        <f>IF($E57="","",VLOOKUP($E57,'1MD ELO (5)'!$A$7:$O$48,15))</f>
        <v/>
      </c>
      <c r="D57" s="293" t="str">
        <f>IF($E57="","",VLOOKUP($E57,'1MD ELO (5)'!$A$7:$O$48,5))</f>
        <v/>
      </c>
      <c r="E57" s="48"/>
      <c r="F57" s="77" t="str">
        <f>UPPER(IF($E57="","",VLOOKUP($E57,'1MD ELO (5)'!$A$7:$O$48,2)))</f>
        <v/>
      </c>
      <c r="G57" s="77" t="str">
        <f>IF($E57="","",VLOOKUP($E57,'1MD ELO (5)'!$A$7:$O$48,3))</f>
        <v/>
      </c>
      <c r="H57" s="77"/>
      <c r="I57" s="77" t="str">
        <f>IF($E57="","",VLOOKUP($E57,'1MD ELO (5)'!$A$7:$O$48,4))</f>
        <v/>
      </c>
      <c r="J57" s="355"/>
      <c r="K57" s="300"/>
      <c r="L57" s="356"/>
      <c r="M57" s="300"/>
      <c r="N57" s="297"/>
      <c r="O57" s="352"/>
      <c r="P57" s="315"/>
      <c r="Q57" s="352"/>
      <c r="R57" s="62"/>
      <c r="S57" s="56"/>
    </row>
    <row r="58" spans="1:19" s="5" customFormat="1" ht="9.6" customHeight="1">
      <c r="A58" s="302"/>
      <c r="B58" s="59"/>
      <c r="C58" s="59"/>
      <c r="D58" s="70"/>
      <c r="E58" s="84"/>
      <c r="F58" s="353"/>
      <c r="G58" s="353"/>
      <c r="H58" s="354"/>
      <c r="I58" s="353"/>
      <c r="J58" s="357"/>
      <c r="K58" s="87" t="s">
        <v>173</v>
      </c>
      <c r="L58" s="73"/>
      <c r="M58" s="295" t="str">
        <f>UPPER(IF(OR(L58="a",L58="as"),K56,IF(OR(L58="b",L58="bs"),K60,)))</f>
        <v/>
      </c>
      <c r="N58" s="296"/>
      <c r="O58" s="352"/>
      <c r="P58" s="315"/>
      <c r="Q58" s="352"/>
      <c r="R58" s="62"/>
      <c r="S58" s="56"/>
    </row>
    <row r="59" spans="1:19" s="5" customFormat="1" ht="9.6" customHeight="1">
      <c r="A59" s="302">
        <v>27</v>
      </c>
      <c r="B59" s="47" t="str">
        <f>IF($E59="","",VLOOKUP($E59,'1MD ELO (5)'!$A$7:$O$48,14))</f>
        <v/>
      </c>
      <c r="C59" s="47" t="str">
        <f>IF($E59="","",VLOOKUP($E59,'1MD ELO (5)'!$A$7:$O$48,15))</f>
        <v/>
      </c>
      <c r="D59" s="293" t="str">
        <f>IF($E59="","",VLOOKUP($E59,'1MD ELO (5)'!$A$7:$O$48,5))</f>
        <v/>
      </c>
      <c r="E59" s="48"/>
      <c r="F59" s="77" t="str">
        <f>UPPER(IF($E59="","",VLOOKUP($E59,'1MD ELO (5)'!$A$7:$O$48,2)))</f>
        <v/>
      </c>
      <c r="G59" s="77" t="str">
        <f>IF($E59="","",VLOOKUP($E59,'1MD ELO (5)'!$A$7:$O$48,3))</f>
        <v/>
      </c>
      <c r="H59" s="77"/>
      <c r="I59" s="77" t="str">
        <f>IF($E59="","",VLOOKUP($E59,'1MD ELO (5)'!$A$7:$O$48,4))</f>
        <v/>
      </c>
      <c r="J59" s="351"/>
      <c r="K59" s="300"/>
      <c r="L59" s="358"/>
      <c r="M59" s="300"/>
      <c r="N59" s="304"/>
      <c r="O59" s="352"/>
      <c r="P59" s="315"/>
      <c r="Q59" s="352"/>
      <c r="R59" s="62"/>
      <c r="S59" s="367"/>
    </row>
    <row r="60" spans="1:19" s="5" customFormat="1" ht="9.6" customHeight="1">
      <c r="A60" s="302"/>
      <c r="B60" s="59"/>
      <c r="C60" s="59"/>
      <c r="D60" s="70"/>
      <c r="E60" s="84"/>
      <c r="F60" s="353"/>
      <c r="G60" s="353"/>
      <c r="H60" s="354"/>
      <c r="I60" s="72" t="s">
        <v>173</v>
      </c>
      <c r="J60" s="301"/>
      <c r="K60" s="295" t="str">
        <f>UPPER(IF(OR(J60="a",J60="as"),F59,IF(OR(J60="b",J60="bs"),F61,)))</f>
        <v/>
      </c>
      <c r="L60" s="359"/>
      <c r="M60" s="300"/>
      <c r="N60" s="304"/>
      <c r="O60" s="352"/>
      <c r="P60" s="315"/>
      <c r="Q60" s="352"/>
      <c r="R60" s="62"/>
      <c r="S60" s="56"/>
    </row>
    <row r="61" spans="1:19" s="5" customFormat="1" ht="9.6" customHeight="1">
      <c r="A61" s="302">
        <v>28</v>
      </c>
      <c r="B61" s="47" t="str">
        <f>IF($E61="","",VLOOKUP($E61,'1MD ELO (5)'!$A$7:$O$48,14))</f>
        <v/>
      </c>
      <c r="C61" s="47" t="str">
        <f>IF($E61="","",VLOOKUP($E61,'1MD ELO (5)'!$A$7:$O$48,15))</f>
        <v/>
      </c>
      <c r="D61" s="293" t="str">
        <f>IF($E61="","",VLOOKUP($E61,'1MD ELO (5)'!$A$7:$O$48,5))</f>
        <v/>
      </c>
      <c r="E61" s="48"/>
      <c r="F61" s="77" t="str">
        <f>UPPER(IF($E61="","",VLOOKUP($E61,'1MD ELO (5)'!$A$7:$O$48,2)))</f>
        <v/>
      </c>
      <c r="G61" s="77" t="str">
        <f>IF($E61="","",VLOOKUP($E61,'1MD ELO (5)'!$A$7:$O$48,3))</f>
        <v/>
      </c>
      <c r="H61" s="77"/>
      <c r="I61" s="77" t="str">
        <f>IF($E61="","",VLOOKUP($E61,'1MD ELO (5)'!$A$7:$O$48,4))</f>
        <v/>
      </c>
      <c r="J61" s="360"/>
      <c r="K61" s="300"/>
      <c r="L61" s="300"/>
      <c r="M61" s="300"/>
      <c r="N61" s="304"/>
      <c r="O61" s="352"/>
      <c r="P61" s="315"/>
      <c r="Q61" s="352"/>
      <c r="R61" s="62"/>
      <c r="S61" s="56"/>
    </row>
    <row r="62" spans="1:19" s="5" customFormat="1" ht="9.6" customHeight="1">
      <c r="A62" s="302"/>
      <c r="B62" s="59"/>
      <c r="C62" s="59"/>
      <c r="D62" s="70"/>
      <c r="E62" s="84"/>
      <c r="F62" s="353"/>
      <c r="G62" s="353"/>
      <c r="H62" s="354"/>
      <c r="I62" s="353"/>
      <c r="J62" s="357"/>
      <c r="K62" s="300"/>
      <c r="L62" s="300"/>
      <c r="M62" s="87" t="s">
        <v>173</v>
      </c>
      <c r="N62" s="73"/>
      <c r="O62" s="295" t="str">
        <f>UPPER(IF(OR(N62="a",N62="as"),M58,IF(OR(N62="b",N62="bs"),M66,)))</f>
        <v/>
      </c>
      <c r="P62" s="365"/>
      <c r="Q62" s="352"/>
      <c r="R62" s="62"/>
      <c r="S62" s="56"/>
    </row>
    <row r="63" spans="1:19" s="5" customFormat="1" ht="9.6" customHeight="1">
      <c r="A63" s="302">
        <v>29</v>
      </c>
      <c r="B63" s="47" t="str">
        <f>IF($E63="","",VLOOKUP($E63,'1MD ELO (5)'!$A$7:$O$48,14))</f>
        <v/>
      </c>
      <c r="C63" s="47" t="str">
        <f>IF($E63="","",VLOOKUP($E63,'1MD ELO (5)'!$A$7:$O$48,15))</f>
        <v/>
      </c>
      <c r="D63" s="293" t="str">
        <f>IF($E63="","",VLOOKUP($E63,'1MD ELO (5)'!$A$7:$O$48,5))</f>
        <v/>
      </c>
      <c r="E63" s="48"/>
      <c r="F63" s="77" t="str">
        <f>UPPER(IF($E63="","",VLOOKUP($E63,'1MD ELO (5)'!$A$7:$O$48,2)))</f>
        <v/>
      </c>
      <c r="G63" s="77" t="str">
        <f>IF($E63="","",VLOOKUP($E63,'1MD ELO (5)'!$A$7:$O$48,3))</f>
        <v/>
      </c>
      <c r="H63" s="77"/>
      <c r="I63" s="77" t="str">
        <f>IF($E63="","",VLOOKUP($E63,'1MD ELO (5)'!$A$7:$O$48,4))</f>
        <v/>
      </c>
      <c r="J63" s="361"/>
      <c r="K63" s="300"/>
      <c r="L63" s="300"/>
      <c r="M63" s="300"/>
      <c r="N63" s="304"/>
      <c r="O63" s="300"/>
      <c r="P63" s="297"/>
      <c r="Q63" s="118"/>
      <c r="R63" s="119"/>
      <c r="S63" s="56"/>
    </row>
    <row r="64" spans="1:19" s="5" customFormat="1" ht="9.6" customHeight="1">
      <c r="A64" s="302"/>
      <c r="B64" s="59"/>
      <c r="C64" s="59"/>
      <c r="D64" s="70"/>
      <c r="E64" s="84"/>
      <c r="F64" s="353"/>
      <c r="G64" s="353"/>
      <c r="H64" s="354"/>
      <c r="I64" s="72" t="s">
        <v>173</v>
      </c>
      <c r="J64" s="301"/>
      <c r="K64" s="295" t="str">
        <f>UPPER(IF(OR(J64="a",J64="as"),F63,IF(OR(J64="b",J64="bs"),F65,)))</f>
        <v/>
      </c>
      <c r="L64" s="295"/>
      <c r="M64" s="300"/>
      <c r="N64" s="304"/>
      <c r="O64" s="297"/>
      <c r="P64" s="297"/>
      <c r="Q64" s="118"/>
      <c r="R64" s="119"/>
      <c r="S64" s="56"/>
    </row>
    <row r="65" spans="1:19" s="5" customFormat="1" ht="9.6" customHeight="1">
      <c r="A65" s="302">
        <v>30</v>
      </c>
      <c r="B65" s="47" t="str">
        <f>IF($E65="","",VLOOKUP($E65,'1MD ELO (5)'!$A$7:$O$48,14))</f>
        <v/>
      </c>
      <c r="C65" s="47" t="str">
        <f>IF($E65="","",VLOOKUP($E65,'1MD ELO (5)'!$A$7:$O$48,15))</f>
        <v/>
      </c>
      <c r="D65" s="293" t="str">
        <f>IF($E65="","",VLOOKUP($E65,'1MD ELO (5)'!$A$7:$O$48,5))</f>
        <v/>
      </c>
      <c r="E65" s="48"/>
      <c r="F65" s="77" t="str">
        <f>UPPER(IF($E65="","",VLOOKUP($E65,'1MD ELO (5)'!$A$7:$O$48,2)))</f>
        <v/>
      </c>
      <c r="G65" s="77" t="str">
        <f>IF($E65="","",VLOOKUP($E65,'1MD ELO (5)'!$A$7:$O$48,3))</f>
        <v/>
      </c>
      <c r="H65" s="77"/>
      <c r="I65" s="77" t="str">
        <f>IF($E65="","",VLOOKUP($E65,'1MD ELO (5)'!$A$7:$O$48,4))</f>
        <v/>
      </c>
      <c r="J65" s="355"/>
      <c r="K65" s="300"/>
      <c r="L65" s="356"/>
      <c r="M65" s="300"/>
      <c r="N65" s="304"/>
      <c r="O65" s="297"/>
      <c r="P65" s="297"/>
      <c r="Q65" s="118"/>
      <c r="R65" s="119"/>
      <c r="S65" s="56"/>
    </row>
    <row r="66" spans="1:19" s="5" customFormat="1" ht="9.6" customHeight="1">
      <c r="A66" s="302"/>
      <c r="B66" s="59"/>
      <c r="C66" s="59"/>
      <c r="D66" s="70"/>
      <c r="E66" s="84"/>
      <c r="F66" s="353"/>
      <c r="G66" s="353"/>
      <c r="H66" s="354"/>
      <c r="I66" s="353"/>
      <c r="J66" s="357"/>
      <c r="K66" s="87" t="s">
        <v>173</v>
      </c>
      <c r="L66" s="73"/>
      <c r="M66" s="295" t="str">
        <f>UPPER(IF(OR(L66="a",L66="as"),K64,IF(OR(L66="b",L66="bs"),K68,)))</f>
        <v/>
      </c>
      <c r="N66" s="308"/>
      <c r="O66" s="297"/>
      <c r="P66" s="297"/>
      <c r="Q66" s="118"/>
      <c r="R66" s="119"/>
      <c r="S66" s="56"/>
    </row>
    <row r="67" spans="1:19" s="5" customFormat="1" ht="9.6" customHeight="1">
      <c r="A67" s="302">
        <v>31</v>
      </c>
      <c r="B67" s="47" t="str">
        <f>IF($E67="","",VLOOKUP($E67,'1MD ELO (5)'!$A$7:$O$48,14))</f>
        <v/>
      </c>
      <c r="C67" s="47" t="str">
        <f>IF($E67="","",VLOOKUP($E67,'1MD ELO (5)'!$A$7:$O$48,15))</f>
        <v/>
      </c>
      <c r="D67" s="293" t="str">
        <f>IF($E67="","",VLOOKUP($E67,'1MD ELO (5)'!$A$7:$O$48,5))</f>
        <v/>
      </c>
      <c r="E67" s="48"/>
      <c r="F67" s="77" t="str">
        <f>UPPER(IF($E67="","",VLOOKUP($E67,'1MD ELO (5)'!$A$7:$O$48,2)))</f>
        <v/>
      </c>
      <c r="G67" s="77" t="str">
        <f>IF($E67="","",VLOOKUP($E67,'1MD ELO (5)'!$A$7:$O$48,3))</f>
        <v/>
      </c>
      <c r="H67" s="77"/>
      <c r="I67" s="77" t="str">
        <f>IF($E67="","",VLOOKUP($E67,'1MD ELO (5)'!$A$7:$O$48,4))</f>
        <v/>
      </c>
      <c r="J67" s="351"/>
      <c r="K67" s="300"/>
      <c r="L67" s="358"/>
      <c r="M67" s="300"/>
      <c r="N67" s="297"/>
      <c r="O67" s="297"/>
      <c r="P67" s="297"/>
      <c r="Q67" s="118"/>
      <c r="R67" s="119"/>
      <c r="S67" s="56"/>
    </row>
    <row r="68" spans="1:19" s="5" customFormat="1" ht="9.6" customHeight="1">
      <c r="A68" s="302"/>
      <c r="B68" s="59"/>
      <c r="C68" s="59"/>
      <c r="D68" s="70"/>
      <c r="E68" s="64"/>
      <c r="F68" s="353"/>
      <c r="G68" s="353"/>
      <c r="H68" s="354"/>
      <c r="I68" s="87" t="s">
        <v>173</v>
      </c>
      <c r="J68" s="301"/>
      <c r="K68" s="295" t="str">
        <f>UPPER(IF(OR(J68="a",J68="as"),F67,IF(OR(J68="b",J68="bs"),F69,)))</f>
        <v/>
      </c>
      <c r="L68" s="359"/>
      <c r="M68" s="300"/>
      <c r="N68" s="297"/>
      <c r="O68" s="297"/>
      <c r="P68" s="297"/>
      <c r="Q68" s="118"/>
      <c r="R68" s="119"/>
      <c r="S68" s="56"/>
    </row>
    <row r="69" spans="1:19" s="5" customFormat="1" ht="9.6" customHeight="1">
      <c r="A69" s="292">
        <v>32</v>
      </c>
      <c r="B69" s="47" t="str">
        <f>IF($E69="","",VLOOKUP($E69,'1MD ELO (5)'!$A$7:$O$48,14))</f>
        <v/>
      </c>
      <c r="C69" s="47" t="str">
        <f>IF($E69="","",VLOOKUP($E69,'1MD ELO (5)'!$A$7:$O$48,15))</f>
        <v/>
      </c>
      <c r="D69" s="293" t="str">
        <f>IF($E69="","",VLOOKUP($E69,'1MD ELO (5)'!$A$7:$O$48,5))</f>
        <v/>
      </c>
      <c r="E69" s="48"/>
      <c r="F69" s="50" t="str">
        <f>UPPER(IF($E69="","",VLOOKUP($E69,'1MD ELO (5)'!$A$7:$O$48,2)))</f>
        <v/>
      </c>
      <c r="G69" s="50" t="str">
        <f>IF($E69="","",VLOOKUP($E69,'1MD ELO (5)'!$A$7:$O$48,3))</f>
        <v/>
      </c>
      <c r="H69" s="50"/>
      <c r="I69" s="50" t="str">
        <f>IF($E69="","",VLOOKUP($E69,'1MD ELO (5)'!$A$7:$O$48,4))</f>
        <v/>
      </c>
      <c r="J69" s="360"/>
      <c r="K69" s="300"/>
      <c r="L69" s="300"/>
      <c r="M69" s="300"/>
      <c r="N69" s="300"/>
      <c r="O69" s="352"/>
      <c r="P69" s="62"/>
      <c r="Q69" s="118"/>
      <c r="R69" s="119"/>
      <c r="S69" s="56"/>
    </row>
    <row r="70" spans="1:19" s="5" customFormat="1" ht="6.75" customHeight="1">
      <c r="A70" s="368"/>
      <c r="B70" s="368"/>
      <c r="C70" s="368"/>
      <c r="D70" s="368"/>
      <c r="E70" s="368"/>
      <c r="F70" s="369"/>
      <c r="G70" s="369"/>
      <c r="H70" s="369"/>
      <c r="I70" s="369"/>
      <c r="J70" s="370"/>
      <c r="K70" s="121"/>
      <c r="L70" s="122"/>
      <c r="M70" s="121"/>
      <c r="N70" s="122"/>
      <c r="O70" s="121"/>
      <c r="P70" s="122"/>
      <c r="Q70" s="121"/>
      <c r="R70" s="122"/>
      <c r="S70" s="56"/>
    </row>
    <row r="71" spans="1:19" s="6" customFormat="1" ht="10.5" customHeight="1">
      <c r="A71" s="125" t="s">
        <v>112</v>
      </c>
      <c r="B71" s="126"/>
      <c r="C71" s="126"/>
      <c r="D71" s="330"/>
      <c r="E71" s="128" t="s">
        <v>140</v>
      </c>
      <c r="F71" s="129" t="s">
        <v>141</v>
      </c>
      <c r="G71" s="128"/>
      <c r="H71" s="371"/>
      <c r="I71" s="372"/>
      <c r="J71" s="128" t="s">
        <v>140</v>
      </c>
      <c r="K71" s="129" t="s">
        <v>142</v>
      </c>
      <c r="L71" s="131"/>
      <c r="M71" s="129" t="s">
        <v>143</v>
      </c>
      <c r="N71" s="132"/>
      <c r="O71" s="133" t="s">
        <v>144</v>
      </c>
      <c r="P71" s="133"/>
      <c r="Q71" s="134"/>
      <c r="R71" s="135"/>
    </row>
    <row r="72" spans="1:19" s="6" customFormat="1" ht="9" customHeight="1">
      <c r="A72" s="334" t="s">
        <v>145</v>
      </c>
      <c r="B72" s="335"/>
      <c r="C72" s="336"/>
      <c r="D72" s="337"/>
      <c r="E72" s="139">
        <v>1</v>
      </c>
      <c r="F72" s="140" t="str">
        <f>IF(E72&gt;$R$79,,UPPER(VLOOKUP(E72,'1MD ELO (5)'!$A$7:$Q$134,2)))</f>
        <v/>
      </c>
      <c r="G72" s="373"/>
      <c r="H72" s="140"/>
      <c r="I72" s="339"/>
      <c r="J72" s="340" t="s">
        <v>146</v>
      </c>
      <c r="K72" s="137"/>
      <c r="L72" s="144"/>
      <c r="M72" s="137"/>
      <c r="N72" s="145"/>
      <c r="O72" s="146" t="s">
        <v>147</v>
      </c>
      <c r="P72" s="147"/>
      <c r="Q72" s="147"/>
      <c r="R72" s="148"/>
    </row>
    <row r="73" spans="1:19" s="6" customFormat="1" ht="9" customHeight="1">
      <c r="A73" s="149" t="s">
        <v>148</v>
      </c>
      <c r="B73" s="150"/>
      <c r="C73" s="341"/>
      <c r="D73" s="151"/>
      <c r="E73" s="139">
        <v>2</v>
      </c>
      <c r="F73" s="140" t="str">
        <f>IF(E73&gt;$R$79,,UPPER(VLOOKUP(E73,'1MD ELO (5)'!$A$7:$Q$134,2)))</f>
        <v/>
      </c>
      <c r="G73" s="373"/>
      <c r="H73" s="140"/>
      <c r="I73" s="339"/>
      <c r="J73" s="340" t="s">
        <v>149</v>
      </c>
      <c r="K73" s="137"/>
      <c r="L73" s="144"/>
      <c r="M73" s="137"/>
      <c r="N73" s="145"/>
      <c r="O73" s="342"/>
      <c r="P73" s="152"/>
      <c r="Q73" s="150"/>
      <c r="R73" s="153"/>
    </row>
    <row r="74" spans="1:19" s="6" customFormat="1" ht="9" customHeight="1">
      <c r="A74" s="154"/>
      <c r="B74" s="155"/>
      <c r="C74" s="343"/>
      <c r="D74" s="156"/>
      <c r="E74" s="139">
        <v>3</v>
      </c>
      <c r="F74" s="140" t="str">
        <f>IF(E74&gt;$R$79,,UPPER(VLOOKUP(E74,'1MD ELO (5)'!$A$7:$Q$134,2)))</f>
        <v/>
      </c>
      <c r="G74" s="373"/>
      <c r="H74" s="140"/>
      <c r="I74" s="339"/>
      <c r="J74" s="340" t="s">
        <v>150</v>
      </c>
      <c r="K74" s="137"/>
      <c r="L74" s="144"/>
      <c r="M74" s="137"/>
      <c r="N74" s="145"/>
      <c r="O74" s="146" t="s">
        <v>151</v>
      </c>
      <c r="P74" s="147"/>
      <c r="Q74" s="147"/>
      <c r="R74" s="148"/>
    </row>
    <row r="75" spans="1:19" s="6" customFormat="1" ht="9" customHeight="1">
      <c r="A75" s="157"/>
      <c r="B75" s="158"/>
      <c r="C75" s="158"/>
      <c r="D75" s="159"/>
      <c r="E75" s="139">
        <v>4</v>
      </c>
      <c r="F75" s="140" t="str">
        <f>IF(E75&gt;$R$79,,UPPER(VLOOKUP(E75,'1MD ELO (5)'!$A$7:$Q$134,2)))</f>
        <v/>
      </c>
      <c r="G75" s="373"/>
      <c r="H75" s="140"/>
      <c r="I75" s="339"/>
      <c r="J75" s="340" t="s">
        <v>152</v>
      </c>
      <c r="K75" s="137"/>
      <c r="L75" s="144"/>
      <c r="M75" s="137"/>
      <c r="N75" s="145"/>
      <c r="O75" s="137"/>
      <c r="P75" s="144"/>
      <c r="Q75" s="137"/>
      <c r="R75" s="145"/>
    </row>
    <row r="76" spans="1:19" s="6" customFormat="1" ht="9" customHeight="1">
      <c r="A76" s="160"/>
      <c r="B76" s="161"/>
      <c r="C76" s="161"/>
      <c r="D76" s="344"/>
      <c r="E76" s="139">
        <v>5</v>
      </c>
      <c r="F76" s="140" t="str">
        <f>IF(E76&gt;$R$79,,UPPER(VLOOKUP(E76,'1MD ELO (5)'!$A$7:$Q$134,2)))</f>
        <v/>
      </c>
      <c r="G76" s="373"/>
      <c r="H76" s="140"/>
      <c r="I76" s="339"/>
      <c r="J76" s="340" t="s">
        <v>153</v>
      </c>
      <c r="K76" s="137"/>
      <c r="L76" s="144"/>
      <c r="M76" s="137"/>
      <c r="N76" s="145"/>
      <c r="O76" s="150"/>
      <c r="P76" s="152"/>
      <c r="Q76" s="150"/>
      <c r="R76" s="153"/>
    </row>
    <row r="77" spans="1:19" s="6" customFormat="1" ht="9" customHeight="1">
      <c r="A77" s="163"/>
      <c r="B77" s="164"/>
      <c r="C77" s="158"/>
      <c r="D77" s="159"/>
      <c r="E77" s="139">
        <v>6</v>
      </c>
      <c r="F77" s="140" t="str">
        <f>IF(E77&gt;$R$79,,UPPER(VLOOKUP(E77,'1MD ELO (5)'!$A$7:$Q$134,2)))</f>
        <v/>
      </c>
      <c r="G77" s="373"/>
      <c r="H77" s="140"/>
      <c r="I77" s="339"/>
      <c r="J77" s="340" t="s">
        <v>154</v>
      </c>
      <c r="K77" s="137"/>
      <c r="L77" s="144"/>
      <c r="M77" s="137"/>
      <c r="N77" s="145"/>
      <c r="O77" s="146" t="s">
        <v>155</v>
      </c>
      <c r="P77" s="147"/>
      <c r="Q77" s="147"/>
      <c r="R77" s="148"/>
    </row>
    <row r="78" spans="1:19" s="6" customFormat="1" ht="9" customHeight="1">
      <c r="A78" s="163"/>
      <c r="B78" s="164"/>
      <c r="C78" s="36"/>
      <c r="D78" s="165"/>
      <c r="E78" s="139">
        <v>7</v>
      </c>
      <c r="F78" s="140" t="str">
        <f>IF(E78&gt;$R$79,,UPPER(VLOOKUP(E78,'1MD ELO (5)'!$A$7:$Q$134,2)))</f>
        <v/>
      </c>
      <c r="G78" s="373"/>
      <c r="H78" s="140"/>
      <c r="I78" s="339"/>
      <c r="J78" s="340" t="s">
        <v>156</v>
      </c>
      <c r="K78" s="137"/>
      <c r="L78" s="144"/>
      <c r="M78" s="137"/>
      <c r="N78" s="145"/>
      <c r="O78" s="137"/>
      <c r="P78" s="144"/>
      <c r="Q78" s="137"/>
      <c r="R78" s="145"/>
    </row>
    <row r="79" spans="1:19" s="6" customFormat="1" ht="9" customHeight="1">
      <c r="A79" s="166"/>
      <c r="B79" s="167"/>
      <c r="C79" s="200"/>
      <c r="D79" s="168"/>
      <c r="E79" s="169">
        <v>8</v>
      </c>
      <c r="F79" s="171" t="str">
        <f>IF(E79&gt;$R$79,,UPPER(VLOOKUP(E79,'1MD ELO (5)'!$A$7:$Q$134,2)))</f>
        <v/>
      </c>
      <c r="G79" s="374"/>
      <c r="H79" s="171"/>
      <c r="I79" s="346"/>
      <c r="J79" s="347" t="s">
        <v>157</v>
      </c>
      <c r="K79" s="150"/>
      <c r="L79" s="152"/>
      <c r="M79" s="150"/>
      <c r="N79" s="153"/>
      <c r="O79" s="150">
        <f>R4</f>
        <v>0</v>
      </c>
      <c r="P79" s="152"/>
      <c r="Q79" s="150"/>
      <c r="R79" s="348">
        <f>MIN(8,'1MD ELO (5)'!Q5)</f>
        <v>8</v>
      </c>
    </row>
  </sheetData>
  <mergeCells count="2">
    <mergeCell ref="A4:C4"/>
    <mergeCell ref="Q41:R41"/>
  </mergeCells>
  <conditionalFormatting sqref="Q38">
    <cfRule type="expression" dxfId="27" priority="2" stopIfTrue="1">
      <formula>P39="as"</formula>
    </cfRule>
    <cfRule type="expression" dxfId="26" priority="3" stopIfTrue="1">
      <formula>P39="bs"</formula>
    </cfRule>
  </conditionalFormatting>
  <dataValidations count="2">
    <dataValidation type="list" allowBlank="1" showInputMessage="1" sqref="I8 K10 I12 M14 I16 K18 I20 I24 K26 I28 M30 I32 K34 I36 I40 K42 I44 M46 I48 K50 I52 I56 K58 I60 M62 I64 K66 I68" xr:uid="{00000000-0002-0000-5D00-000000000000}">
      <formula1>$U$7:$U$16</formula1>
    </dataValidation>
    <dataValidation type="list" allowBlank="1" showInputMessage="1" sqref="O22 O39 O54" xr:uid="{00000000-0002-0000-5D00-000001000000}">
      <formula1>$V$8:$V$17</formula1>
    </dataValidation>
  </dataValidations>
  <printOptions horizontalCentered="1"/>
  <pageMargins left="0.35" right="0.35" top="0.39" bottom="0.39" header="0" footer="0"/>
  <pageSetup paperSize="9" orientation="portrait" horizontalDpi="36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7825" r:id="rId3" name="Button 1">
              <controlPr defaultSize="0" print="0" autoPict="0" macro="[0]!Jun_Show_CU">
                <anchor moveWithCells="1" sizeWithCells="1">
                  <from>
                    <xdr:col>12</xdr:col>
                    <xdr:colOff>419100</xdr:colOff>
                    <xdr:row>0</xdr:row>
                    <xdr:rowOff>7620</xdr:rowOff>
                  </from>
                  <to>
                    <xdr:col>14</xdr:col>
                    <xdr:colOff>297180</xdr:colOff>
                    <xdr:row>0</xdr:row>
                    <xdr:rowOff>137160</xdr:rowOff>
                  </to>
                </anchor>
              </controlPr>
            </control>
          </mc:Choice>
        </mc:AlternateContent>
        <mc:AlternateContent xmlns:mc="http://schemas.openxmlformats.org/markup-compatibility/2006">
          <mc:Choice Requires="x14">
            <control shapeId="717826" r:id="rId4" name="Button 2">
              <controlPr defaultSize="0" print="0" autoPict="0" macro="[0]!Jun_Hide_CU">
                <anchor moveWithCells="1" sizeWithCells="1">
                  <from>
                    <xdr:col>12</xdr:col>
                    <xdr:colOff>411480</xdr:colOff>
                    <xdr:row>0</xdr:row>
                    <xdr:rowOff>144780</xdr:rowOff>
                  </from>
                  <to>
                    <xdr:col>14</xdr:col>
                    <xdr:colOff>297180</xdr:colOff>
                    <xdr:row>1</xdr:row>
                    <xdr:rowOff>45720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160">
    <tabColor indexed="11"/>
    <pageSetUpPr fitToPage="1"/>
  </sheetPr>
  <dimension ref="A1:AK82"/>
  <sheetViews>
    <sheetView showGridLines="0" showZeros="0" workbookViewId="0">
      <selection activeCell="D27" sqref="D27"/>
    </sheetView>
  </sheetViews>
  <sheetFormatPr defaultColWidth="9" defaultRowHeight="13.2"/>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19" max="19" width="9" hidden="1" customWidth="1"/>
    <col min="20" max="20" width="8.33203125" customWidth="1"/>
    <col min="21" max="21" width="11.44140625" hidden="1" customWidth="1"/>
    <col min="25" max="34" width="9.109375" hidden="1" customWidth="1"/>
  </cols>
  <sheetData>
    <row r="1" spans="1:37" s="1" customFormat="1" ht="21.75" customHeight="1">
      <c r="A1" s="9" t="str">
        <f>Altalanos!$A$6</f>
        <v>Bács-Kiskun megyei Tenisz Diákolimpia</v>
      </c>
      <c r="B1" s="9"/>
      <c r="C1" s="265"/>
      <c r="D1" s="265"/>
      <c r="E1" s="265"/>
      <c r="F1" s="265"/>
      <c r="G1" s="265"/>
      <c r="H1" s="265"/>
      <c r="I1" s="266"/>
      <c r="J1" s="267"/>
      <c r="K1" s="268" t="s">
        <v>97</v>
      </c>
      <c r="L1" s="269"/>
      <c r="M1" s="207"/>
      <c r="N1" s="267"/>
      <c r="O1" s="267" t="s">
        <v>98</v>
      </c>
      <c r="P1" s="267"/>
      <c r="Q1" s="265"/>
      <c r="R1" s="267"/>
      <c r="Y1" s="270"/>
      <c r="Z1" s="270"/>
      <c r="AA1" s="270"/>
      <c r="AB1" s="271" t="e">
        <f>IF($Y$5=1,CONCATENATE(VLOOKUP($Y$3,$AA$2:$AH$14,2)),CONCATENATE(VLOOKUP($Y$3,$AA$16:$AH$25,2)))</f>
        <v>#N/A</v>
      </c>
      <c r="AC1" s="271" t="e">
        <f>IF($Y$5=1,CONCATENATE(VLOOKUP($Y$3,$AA$2:$AH$14,3)),CONCATENATE(VLOOKUP($Y$3,$AA$16:$AH$25,3)))</f>
        <v>#N/A</v>
      </c>
      <c r="AD1" s="271" t="e">
        <f>IF($Y$5=1,CONCATENATE(VLOOKUP($Y$3,$AA$2:$AH$14,4)),CONCATENATE(VLOOKUP($Y$3,$AA$16:$AH$25,4)))</f>
        <v>#N/A</v>
      </c>
      <c r="AE1" s="271" t="e">
        <f>IF($Y$5=1,CONCATENATE(VLOOKUP($Y$3,$AA$2:$AH$14,5)),CONCATENATE(VLOOKUP($Y$3,$AA$16:$AH$25,5)))</f>
        <v>#N/A</v>
      </c>
      <c r="AF1" s="271" t="e">
        <f>IF($Y$5=1,CONCATENATE(VLOOKUP($Y$3,$AA$2:$AH$14,6)),CONCATENATE(VLOOKUP($Y$3,$AA$16:$AH$25,6)))</f>
        <v>#N/A</v>
      </c>
      <c r="AG1" s="271" t="e">
        <f>IF($Y$5=1,CONCATENATE(VLOOKUP($Y$3,$AA$2:$AH$14,7)),CONCATENATE(VLOOKUP($Y$3,$AA$16:$AH$25,7)))</f>
        <v>#N/A</v>
      </c>
      <c r="AH1" s="271" t="e">
        <f>IF($Y$5=1,CONCATENATE(VLOOKUP($Y$3,$AA$2:$AH$14,8)),CONCATENATE(VLOOKUP($Y$3,$AA$16:$AH$25,8)))</f>
        <v>#N/A</v>
      </c>
    </row>
    <row r="2" spans="1:37">
      <c r="A2" s="191" t="s">
        <v>99</v>
      </c>
      <c r="B2" s="17"/>
      <c r="C2" s="17"/>
      <c r="D2" s="17"/>
      <c r="E2" s="187">
        <f>Altalanos!$E$8</f>
        <v>0</v>
      </c>
      <c r="F2" s="17"/>
      <c r="G2" s="20"/>
      <c r="H2" s="272"/>
      <c r="I2" s="272"/>
      <c r="J2" s="273"/>
      <c r="K2" s="269"/>
      <c r="L2" s="269"/>
      <c r="M2" s="269"/>
      <c r="N2" s="273"/>
      <c r="O2" s="272"/>
      <c r="P2" s="273"/>
      <c r="Q2" s="272"/>
      <c r="R2" s="273"/>
      <c r="Y2" s="274"/>
      <c r="Z2" s="275"/>
      <c r="AA2" s="275" t="s">
        <v>100</v>
      </c>
      <c r="AB2" s="276">
        <v>300</v>
      </c>
      <c r="AC2" s="276">
        <v>250</v>
      </c>
      <c r="AD2" s="276">
        <v>200</v>
      </c>
      <c r="AE2" s="276">
        <v>150</v>
      </c>
      <c r="AF2" s="276">
        <v>120</v>
      </c>
      <c r="AG2" s="276">
        <v>90</v>
      </c>
      <c r="AH2" s="276">
        <v>40</v>
      </c>
    </row>
    <row r="3" spans="1:37" s="2" customFormat="1">
      <c r="A3" s="23" t="s">
        <v>101</v>
      </c>
      <c r="B3" s="23"/>
      <c r="C3" s="23"/>
      <c r="D3" s="23"/>
      <c r="E3" s="23"/>
      <c r="F3" s="23"/>
      <c r="G3" s="23" t="s">
        <v>11</v>
      </c>
      <c r="H3" s="23"/>
      <c r="I3" s="23"/>
      <c r="J3" s="24"/>
      <c r="K3" s="23" t="s">
        <v>102</v>
      </c>
      <c r="L3" s="24"/>
      <c r="M3" s="23"/>
      <c r="N3" s="24"/>
      <c r="O3" s="23"/>
      <c r="P3" s="24"/>
      <c r="Q3" s="23"/>
      <c r="R3" s="229" t="s">
        <v>103</v>
      </c>
      <c r="Y3" s="275" t="str">
        <f>IF(K4="OB","A",IF(K4="IX","W",IF(K4="","",K4)))</f>
        <v/>
      </c>
      <c r="Z3" s="275"/>
      <c r="AA3" s="275" t="s">
        <v>128</v>
      </c>
      <c r="AB3" s="276">
        <v>280</v>
      </c>
      <c r="AC3" s="276">
        <v>230</v>
      </c>
      <c r="AD3" s="276">
        <v>180</v>
      </c>
      <c r="AE3" s="276">
        <v>140</v>
      </c>
      <c r="AF3" s="276">
        <v>80</v>
      </c>
      <c r="AG3" s="276">
        <v>0</v>
      </c>
      <c r="AH3" s="276">
        <v>0</v>
      </c>
      <c r="AI3"/>
      <c r="AJ3"/>
      <c r="AK3"/>
    </row>
    <row r="4" spans="1:37" s="3" customFormat="1" ht="11.25" customHeight="1">
      <c r="A4" s="710" t="str">
        <f>Altalanos!$A$10</f>
        <v>2026.05.12</v>
      </c>
      <c r="B4" s="710"/>
      <c r="C4" s="710"/>
      <c r="D4" s="27"/>
      <c r="E4" s="29"/>
      <c r="F4" s="29"/>
      <c r="G4" s="29" t="str">
        <f>Altalanos!$C$10</f>
        <v>Baja</v>
      </c>
      <c r="H4" s="277"/>
      <c r="I4" s="29"/>
      <c r="J4" s="33"/>
      <c r="K4" s="32"/>
      <c r="L4" s="33"/>
      <c r="M4" s="34"/>
      <c r="N4" s="33"/>
      <c r="O4" s="29"/>
      <c r="P4" s="33"/>
      <c r="Q4" s="29"/>
      <c r="R4" s="35">
        <f>Altalanos!$E$10</f>
        <v>0</v>
      </c>
      <c r="Y4" s="275"/>
      <c r="Z4" s="275"/>
      <c r="AA4" s="275" t="s">
        <v>106</v>
      </c>
      <c r="AB4" s="276">
        <v>250</v>
      </c>
      <c r="AC4" s="276">
        <v>200</v>
      </c>
      <c r="AD4" s="276">
        <v>150</v>
      </c>
      <c r="AE4" s="276">
        <v>120</v>
      </c>
      <c r="AF4" s="276">
        <v>90</v>
      </c>
      <c r="AG4" s="276">
        <v>60</v>
      </c>
      <c r="AH4" s="276">
        <v>25</v>
      </c>
      <c r="AI4"/>
      <c r="AJ4"/>
      <c r="AK4"/>
    </row>
    <row r="5" spans="1:37" s="2" customFormat="1">
      <c r="A5" s="158"/>
      <c r="B5" s="196" t="s">
        <v>164</v>
      </c>
      <c r="C5" s="278" t="s">
        <v>112</v>
      </c>
      <c r="D5" s="196" t="s">
        <v>165</v>
      </c>
      <c r="E5" s="196" t="s">
        <v>166</v>
      </c>
      <c r="F5" s="279" t="s">
        <v>167</v>
      </c>
      <c r="G5" s="279" t="s">
        <v>114</v>
      </c>
      <c r="H5" s="279"/>
      <c r="I5" s="279" t="s">
        <v>115</v>
      </c>
      <c r="J5" s="279"/>
      <c r="K5" s="196" t="s">
        <v>168</v>
      </c>
      <c r="L5" s="280"/>
      <c r="M5" s="196" t="s">
        <v>273</v>
      </c>
      <c r="N5" s="280"/>
      <c r="O5" s="196" t="s">
        <v>271</v>
      </c>
      <c r="P5" s="280"/>
      <c r="Q5" s="196" t="s">
        <v>235</v>
      </c>
      <c r="R5" s="281"/>
      <c r="Y5" s="275">
        <f>IF(OR(Altalanos!$A$8="F1",Altalanos!$A$8="F2",Altalanos!$A$8="N1",Altalanos!$A$8="N2"),1,2)</f>
        <v>2</v>
      </c>
      <c r="Z5" s="275"/>
      <c r="AA5" s="275" t="s">
        <v>109</v>
      </c>
      <c r="AB5" s="276">
        <v>200</v>
      </c>
      <c r="AC5" s="276">
        <v>150</v>
      </c>
      <c r="AD5" s="276">
        <v>120</v>
      </c>
      <c r="AE5" s="276">
        <v>90</v>
      </c>
      <c r="AF5" s="276">
        <v>60</v>
      </c>
      <c r="AG5" s="276">
        <v>40</v>
      </c>
      <c r="AH5" s="276">
        <v>15</v>
      </c>
      <c r="AI5"/>
      <c r="AJ5"/>
      <c r="AK5"/>
    </row>
    <row r="6" spans="1:37" s="4" customFormat="1" ht="11.1" customHeight="1">
      <c r="A6" s="282"/>
      <c r="B6" s="283"/>
      <c r="C6" s="284"/>
      <c r="D6" s="284"/>
      <c r="E6" s="283"/>
      <c r="F6" s="41" t="str">
        <f>IF(Y3="","",CONCATENATE(AH1," pont"))</f>
        <v/>
      </c>
      <c r="G6" s="285"/>
      <c r="H6" s="286"/>
      <c r="I6" s="285"/>
      <c r="J6" s="287"/>
      <c r="K6" s="284" t="str">
        <f>IF(Y3="","",CONCATENATE(AG1," pont"))</f>
        <v/>
      </c>
      <c r="L6" s="287"/>
      <c r="M6" s="284" t="str">
        <f>IF(Y3="","",CONCATENATE(AF1," pont"))</f>
        <v/>
      </c>
      <c r="N6" s="287"/>
      <c r="O6" s="284" t="str">
        <f>IF(Y3="","",CONCATENATE(AE1," pont"))</f>
        <v/>
      </c>
      <c r="P6" s="287"/>
      <c r="Q6" s="284" t="str">
        <f>IF(Y3="","",CONCATENATE(AD1," pont"))</f>
        <v/>
      </c>
      <c r="R6" s="288"/>
      <c r="Y6" s="289"/>
      <c r="Z6" s="289"/>
      <c r="AA6" s="289" t="s">
        <v>121</v>
      </c>
      <c r="AB6" s="290">
        <v>150</v>
      </c>
      <c r="AC6" s="290">
        <v>120</v>
      </c>
      <c r="AD6" s="290">
        <v>90</v>
      </c>
      <c r="AE6" s="290">
        <v>60</v>
      </c>
      <c r="AF6" s="290">
        <v>40</v>
      </c>
      <c r="AG6" s="290">
        <v>25</v>
      </c>
      <c r="AH6" s="290">
        <v>10</v>
      </c>
      <c r="AI6" s="291"/>
      <c r="AJ6" s="291"/>
      <c r="AK6" s="291"/>
    </row>
    <row r="7" spans="1:37" s="5" customFormat="1" ht="9" customHeight="1">
      <c r="A7" s="292" t="s">
        <v>146</v>
      </c>
      <c r="B7" s="47" t="str">
        <f>IF($E7="","",VLOOKUP($E7,'1MD ELO (5)'!$A$7:$O$80,14))</f>
        <v/>
      </c>
      <c r="C7" s="47" t="str">
        <f>IF($E7="","",VLOOKUP($E7,'1MD ELO (5)'!$A$7:$O$80,15))</f>
        <v/>
      </c>
      <c r="D7" s="293" t="str">
        <f>IF($E7="","",VLOOKUP($E7,'1MD ELO (5)'!$A$7:$O$80,5))</f>
        <v/>
      </c>
      <c r="E7" s="48"/>
      <c r="F7" s="50" t="str">
        <f>UPPER(IF($E7="","",VLOOKUP($E7,'1MD ELO (5)'!$A$7:$O$80,2)))</f>
        <v/>
      </c>
      <c r="G7" s="50" t="str">
        <f>IF($E7="","",VLOOKUP($E7,'1MD ELO (5)'!$A$7:$O$80,3))</f>
        <v/>
      </c>
      <c r="H7" s="50"/>
      <c r="I7" s="50" t="str">
        <f>IF($E7="","",VLOOKUP($E7,'1MD ELO (5)'!$A$7:$O$80,4))</f>
        <v/>
      </c>
      <c r="J7" s="294"/>
      <c r="K7" s="295" t="str">
        <f>UPPER(IF(OR(J8="a",J8="as"),F7,IF(OR(J8="b",J8="bs"),F8,)))</f>
        <v/>
      </c>
      <c r="L7" s="296"/>
      <c r="M7" s="297"/>
      <c r="N7" s="297"/>
      <c r="O7" s="297"/>
      <c r="P7" s="297"/>
      <c r="Q7" s="297"/>
      <c r="R7" s="297"/>
      <c r="S7" s="56"/>
      <c r="U7" s="57" t="e">
        <f>#REF!</f>
        <v>#REF!</v>
      </c>
      <c r="Y7" s="275"/>
      <c r="Z7" s="275"/>
      <c r="AA7" s="275" t="s">
        <v>122</v>
      </c>
      <c r="AB7" s="276">
        <v>120</v>
      </c>
      <c r="AC7" s="276">
        <v>90</v>
      </c>
      <c r="AD7" s="276">
        <v>60</v>
      </c>
      <c r="AE7" s="276">
        <v>40</v>
      </c>
      <c r="AF7" s="276">
        <v>25</v>
      </c>
      <c r="AG7" s="276">
        <v>10</v>
      </c>
      <c r="AH7" s="276">
        <v>5</v>
      </c>
      <c r="AI7"/>
      <c r="AJ7"/>
      <c r="AK7"/>
    </row>
    <row r="8" spans="1:37" s="5" customFormat="1" ht="9" customHeight="1">
      <c r="A8" s="298" t="s">
        <v>149</v>
      </c>
      <c r="B8" s="47" t="str">
        <f>IF($E8="","",VLOOKUP($E8,'1MD ELO (5)'!$A$7:$O$80,14))</f>
        <v/>
      </c>
      <c r="C8" s="47" t="str">
        <f>IF($E8="","",VLOOKUP($E8,'1MD ELO (5)'!$A$7:$O$80,15))</f>
        <v/>
      </c>
      <c r="D8" s="293" t="str">
        <f>IF($E8="","",VLOOKUP($E8,'1MD ELO (5)'!$A$7:$O$80,5))</f>
        <v/>
      </c>
      <c r="E8" s="48"/>
      <c r="F8" s="77" t="str">
        <f>UPPER(IF($E8="","",VLOOKUP($E8,'1MD ELO (5)'!$A$7:$O$80,2)))</f>
        <v/>
      </c>
      <c r="G8" s="77" t="str">
        <f>IF($E8="","",VLOOKUP($E8,'1MD ELO (5)'!$A$7:$O$80,3))</f>
        <v/>
      </c>
      <c r="H8" s="77"/>
      <c r="I8" s="77" t="str">
        <f>IF($E8="","",VLOOKUP($E8,'1MD ELO (5)'!$A$7:$O$80,4))</f>
        <v/>
      </c>
      <c r="J8" s="299"/>
      <c r="K8" s="300"/>
      <c r="L8" s="301"/>
      <c r="M8" s="295" t="str">
        <f>UPPER(IF(OR(L8="a",L8="as"),K7,IF(OR(L8="b",L8="bs"),K9,)))</f>
        <v/>
      </c>
      <c r="N8" s="296"/>
      <c r="O8" s="297"/>
      <c r="P8" s="297"/>
      <c r="Q8" s="297"/>
      <c r="R8" s="297"/>
      <c r="S8" s="56"/>
      <c r="U8" s="63" t="e">
        <f>#REF!</f>
        <v>#REF!</v>
      </c>
      <c r="Y8" s="275"/>
      <c r="Z8" s="275"/>
      <c r="AA8" s="275" t="s">
        <v>126</v>
      </c>
      <c r="AB8" s="276">
        <v>90</v>
      </c>
      <c r="AC8" s="276">
        <v>60</v>
      </c>
      <c r="AD8" s="276">
        <v>40</v>
      </c>
      <c r="AE8" s="276">
        <v>25</v>
      </c>
      <c r="AF8" s="276">
        <v>10</v>
      </c>
      <c r="AG8" s="276">
        <v>5</v>
      </c>
      <c r="AH8" s="276">
        <v>2</v>
      </c>
      <c r="AI8"/>
      <c r="AJ8"/>
      <c r="AK8"/>
    </row>
    <row r="9" spans="1:37" s="5" customFormat="1" ht="9" customHeight="1">
      <c r="A9" s="302" t="s">
        <v>150</v>
      </c>
      <c r="B9" s="47" t="str">
        <f>IF($E9="","",VLOOKUP($E9,'1MD ELO (5)'!$A$7:$O$80,14))</f>
        <v/>
      </c>
      <c r="C9" s="47" t="str">
        <f>IF($E9="","",VLOOKUP($E9,'1MD ELO (5)'!$A$7:$O$80,15))</f>
        <v/>
      </c>
      <c r="D9" s="293" t="str">
        <f>IF($E9="","",VLOOKUP($E9,'1MD ELO (5)'!$A$7:$O$80,5))</f>
        <v/>
      </c>
      <c r="E9" s="48"/>
      <c r="F9" s="77" t="str">
        <f>UPPER(IF($E9="","",VLOOKUP($E9,'1MD ELO (5)'!$A$7:$O$80,2)))</f>
        <v/>
      </c>
      <c r="G9" s="77" t="str">
        <f>IF($E9="","",VLOOKUP($E9,'1MD ELO (5)'!$A$7:$O$80,3))</f>
        <v/>
      </c>
      <c r="H9" s="77"/>
      <c r="I9" s="77" t="str">
        <f>IF($E9="","",VLOOKUP($E9,'1MD ELO (5)'!$A$7:$O$80,4))</f>
        <v/>
      </c>
      <c r="J9" s="294"/>
      <c r="K9" s="295" t="str">
        <f>UPPER(IF(OR(J10="a",J10="as"),F9,IF(OR(J10="b",J10="bs"),F10,)))</f>
        <v/>
      </c>
      <c r="L9" s="303"/>
      <c r="M9" s="300"/>
      <c r="N9" s="304"/>
      <c r="O9" s="297"/>
      <c r="P9" s="297"/>
      <c r="Q9" s="297"/>
      <c r="R9" s="297"/>
      <c r="S9" s="56"/>
      <c r="U9" s="63" t="e">
        <f>#REF!</f>
        <v>#REF!</v>
      </c>
      <c r="Y9" s="275"/>
      <c r="Z9" s="275"/>
      <c r="AA9" s="275" t="s">
        <v>127</v>
      </c>
      <c r="AB9" s="276">
        <v>60</v>
      </c>
      <c r="AC9" s="276">
        <v>40</v>
      </c>
      <c r="AD9" s="276">
        <v>25</v>
      </c>
      <c r="AE9" s="276">
        <v>10</v>
      </c>
      <c r="AF9" s="276">
        <v>5</v>
      </c>
      <c r="AG9" s="276">
        <v>2</v>
      </c>
      <c r="AH9" s="276">
        <v>1</v>
      </c>
      <c r="AI9"/>
      <c r="AJ9"/>
      <c r="AK9"/>
    </row>
    <row r="10" spans="1:37" s="5" customFormat="1" ht="9" customHeight="1">
      <c r="A10" s="302" t="s">
        <v>152</v>
      </c>
      <c r="B10" s="47" t="str">
        <f>IF($E10="","",VLOOKUP($E10,'1MD ELO (5)'!$A$7:$O$80,14))</f>
        <v/>
      </c>
      <c r="C10" s="47" t="str">
        <f>IF($E10="","",VLOOKUP($E10,'1MD ELO (5)'!$A$7:$O$80,15))</f>
        <v/>
      </c>
      <c r="D10" s="293" t="str">
        <f>IF($E10="","",VLOOKUP($E10,'1MD ELO (5)'!$A$7:$O$80,5))</f>
        <v/>
      </c>
      <c r="E10" s="48"/>
      <c r="F10" s="77" t="str">
        <f>UPPER(IF($E10="","",VLOOKUP($E10,'1MD ELO (5)'!$A$7:$O$80,2)))</f>
        <v/>
      </c>
      <c r="G10" s="77" t="str">
        <f>IF($E10="","",VLOOKUP($E10,'1MD ELO (5)'!$A$7:$O$80,3))</f>
        <v/>
      </c>
      <c r="H10" s="77"/>
      <c r="I10" s="77" t="str">
        <f>IF($E10="","",VLOOKUP($E10,'1MD ELO (5)'!$A$7:$O$80,4))</f>
        <v/>
      </c>
      <c r="J10" s="299"/>
      <c r="K10" s="300"/>
      <c r="L10" s="297"/>
      <c r="M10" s="87" t="s">
        <v>173</v>
      </c>
      <c r="N10" s="73"/>
      <c r="O10" s="295" t="str">
        <f>UPPER(IF(OR(N10="a",N10="as"),M8,IF(OR(N10="b",N10="bs"),M12,)))</f>
        <v/>
      </c>
      <c r="P10" s="296"/>
      <c r="Q10" s="297"/>
      <c r="R10" s="297"/>
      <c r="S10" s="56"/>
      <c r="U10" s="63" t="e">
        <f>#REF!</f>
        <v>#REF!</v>
      </c>
      <c r="Y10" s="275"/>
      <c r="Z10" s="275"/>
      <c r="AA10" s="275" t="s">
        <v>131</v>
      </c>
      <c r="AB10" s="276">
        <v>40</v>
      </c>
      <c r="AC10" s="276">
        <v>25</v>
      </c>
      <c r="AD10" s="276">
        <v>15</v>
      </c>
      <c r="AE10" s="276">
        <v>7</v>
      </c>
      <c r="AF10" s="276">
        <v>4</v>
      </c>
      <c r="AG10" s="276">
        <v>1</v>
      </c>
      <c r="AH10" s="276">
        <v>0</v>
      </c>
      <c r="AI10"/>
      <c r="AJ10"/>
      <c r="AK10"/>
    </row>
    <row r="11" spans="1:37" s="5" customFormat="1" ht="9.6" customHeight="1">
      <c r="A11" s="302" t="s">
        <v>153</v>
      </c>
      <c r="B11" s="47" t="str">
        <f>IF($E11="","",VLOOKUP($E11,'1MD ELO (5)'!$A$7:$O$80,14))</f>
        <v/>
      </c>
      <c r="C11" s="47" t="str">
        <f>IF($E11="","",VLOOKUP($E11,'1MD ELO (5)'!$A$7:$O$80,15))</f>
        <v/>
      </c>
      <c r="D11" s="293" t="str">
        <f>IF($E11="","",VLOOKUP($E11,'1MD ELO (5)'!$A$7:$O$80,5))</f>
        <v/>
      </c>
      <c r="E11" s="48"/>
      <c r="F11" s="77" t="str">
        <f>UPPER(IF($E11="","",VLOOKUP($E11,'1MD ELO (5)'!$A$7:$O$80,2)))</f>
        <v/>
      </c>
      <c r="G11" s="77" t="str">
        <f>IF($E11="","",VLOOKUP($E11,'1MD ELO (5)'!$A$7:$O$80,3))</f>
        <v/>
      </c>
      <c r="H11" s="77"/>
      <c r="I11" s="77" t="str">
        <f>IF($E11="","",VLOOKUP($E11,'1MD ELO (5)'!$A$7:$O$80,4))</f>
        <v/>
      </c>
      <c r="J11" s="294"/>
      <c r="K11" s="295" t="str">
        <f>UPPER(IF(OR(J12="a",J12="as"),F11,IF(OR(J12="b",J12="bs"),F12,)))</f>
        <v/>
      </c>
      <c r="L11" s="296"/>
      <c r="M11" s="305"/>
      <c r="N11" s="306"/>
      <c r="O11" s="300"/>
      <c r="P11" s="304"/>
      <c r="Q11" s="300"/>
      <c r="R11" s="297"/>
      <c r="S11" s="56"/>
      <c r="U11" s="63" t="e">
        <f>#REF!</f>
        <v>#REF!</v>
      </c>
      <c r="Y11" s="275"/>
      <c r="Z11" s="275"/>
      <c r="AA11" s="275" t="s">
        <v>132</v>
      </c>
      <c r="AB11" s="276">
        <v>25</v>
      </c>
      <c r="AC11" s="276">
        <v>15</v>
      </c>
      <c r="AD11" s="276">
        <v>10</v>
      </c>
      <c r="AE11" s="276">
        <v>6</v>
      </c>
      <c r="AF11" s="276">
        <v>3</v>
      </c>
      <c r="AG11" s="276">
        <v>1</v>
      </c>
      <c r="AH11" s="276">
        <v>0</v>
      </c>
      <c r="AI11"/>
      <c r="AJ11"/>
      <c r="AK11"/>
    </row>
    <row r="12" spans="1:37" s="5" customFormat="1" ht="9.6" customHeight="1">
      <c r="A12" s="302" t="s">
        <v>154</v>
      </c>
      <c r="B12" s="47" t="str">
        <f>IF($E12="","",VLOOKUP($E12,'1MD ELO (5)'!$A$7:$O$80,14))</f>
        <v/>
      </c>
      <c r="C12" s="47" t="str">
        <f>IF($E12="","",VLOOKUP($E12,'1MD ELO (5)'!$A$7:$O$80,15))</f>
        <v/>
      </c>
      <c r="D12" s="293" t="str">
        <f>IF($E12="","",VLOOKUP($E12,'1MD ELO (5)'!$A$7:$O$80,5))</f>
        <v/>
      </c>
      <c r="E12" s="48"/>
      <c r="F12" s="77" t="str">
        <f>UPPER(IF($E12="","",VLOOKUP($E12,'1MD ELO (5)'!$A$7:$O$80,2)))</f>
        <v/>
      </c>
      <c r="G12" s="77" t="str">
        <f>IF($E12="","",VLOOKUP($E12,'1MD ELO (5)'!$A$7:$O$80,3))</f>
        <v/>
      </c>
      <c r="H12" s="77"/>
      <c r="I12" s="77" t="str">
        <f>IF($E12="","",VLOOKUP($E12,'1MD ELO (5)'!$A$7:$O$80,4))</f>
        <v/>
      </c>
      <c r="J12" s="299"/>
      <c r="K12" s="300"/>
      <c r="L12" s="301"/>
      <c r="M12" s="295" t="str">
        <f>UPPER(IF(OR(L12="a",L12="as"),K11,IF(OR(L12="b",L12="bs"),K13,)))</f>
        <v/>
      </c>
      <c r="N12" s="307"/>
      <c r="O12" s="297"/>
      <c r="P12" s="304"/>
      <c r="Q12" s="297"/>
      <c r="R12" s="297"/>
      <c r="S12" s="56"/>
      <c r="U12" s="63" t="e">
        <f>#REF!</f>
        <v>#REF!</v>
      </c>
      <c r="Y12" s="275"/>
      <c r="Z12" s="275"/>
      <c r="AA12" s="275" t="s">
        <v>137</v>
      </c>
      <c r="AB12" s="276">
        <v>15</v>
      </c>
      <c r="AC12" s="276">
        <v>10</v>
      </c>
      <c r="AD12" s="276">
        <v>6</v>
      </c>
      <c r="AE12" s="276">
        <v>3</v>
      </c>
      <c r="AF12" s="276">
        <v>1</v>
      </c>
      <c r="AG12" s="276">
        <v>0</v>
      </c>
      <c r="AH12" s="276">
        <v>0</v>
      </c>
      <c r="AI12"/>
      <c r="AJ12"/>
      <c r="AK12"/>
    </row>
    <row r="13" spans="1:37" s="5" customFormat="1" ht="9.6" customHeight="1">
      <c r="A13" s="298" t="s">
        <v>156</v>
      </c>
      <c r="B13" s="47" t="str">
        <f>IF($E13="","",VLOOKUP($E13,'1MD ELO (5)'!$A$7:$O$80,14))</f>
        <v/>
      </c>
      <c r="C13" s="47" t="str">
        <f>IF($E13="","",VLOOKUP($E13,'1MD ELO (5)'!$A$7:$O$80,15))</f>
        <v/>
      </c>
      <c r="D13" s="293" t="str">
        <f>IF($E13="","",VLOOKUP($E13,'1MD ELO (5)'!$A$7:$O$80,5))</f>
        <v/>
      </c>
      <c r="E13" s="48"/>
      <c r="F13" s="77" t="str">
        <f>UPPER(IF($E13="","",VLOOKUP($E13,'1MD ELO (5)'!$A$7:$O$80,2)))</f>
        <v/>
      </c>
      <c r="G13" s="77" t="str">
        <f>IF($E13="","",VLOOKUP($E13,'1MD ELO (5)'!$A$7:$O$80,3))</f>
        <v/>
      </c>
      <c r="H13" s="77"/>
      <c r="I13" s="77" t="str">
        <f>IF($E13="","",VLOOKUP($E13,'1MD ELO (5)'!$A$7:$O$80,4))</f>
        <v/>
      </c>
      <c r="J13" s="294"/>
      <c r="K13" s="295" t="str">
        <f>UPPER(IF(OR(J14="a",J14="as"),F13,IF(OR(J14="b",J14="bs"),F14,)))</f>
        <v/>
      </c>
      <c r="L13" s="308"/>
      <c r="M13" s="300"/>
      <c r="N13" s="297"/>
      <c r="O13" s="297"/>
      <c r="P13" s="304"/>
      <c r="Q13" s="297"/>
      <c r="R13" s="297"/>
      <c r="S13" s="56"/>
      <c r="U13" s="63" t="e">
        <f>#REF!</f>
        <v>#REF!</v>
      </c>
      <c r="Y13" s="275"/>
      <c r="Z13" s="275"/>
      <c r="AA13" s="275" t="s">
        <v>138</v>
      </c>
      <c r="AB13" s="276">
        <v>10</v>
      </c>
      <c r="AC13" s="276">
        <v>6</v>
      </c>
      <c r="AD13" s="276">
        <v>3</v>
      </c>
      <c r="AE13" s="276">
        <v>1</v>
      </c>
      <c r="AF13" s="276">
        <v>0</v>
      </c>
      <c r="AG13" s="276">
        <v>0</v>
      </c>
      <c r="AH13" s="276">
        <v>0</v>
      </c>
      <c r="AI13"/>
      <c r="AJ13"/>
      <c r="AK13"/>
    </row>
    <row r="14" spans="1:37" s="5" customFormat="1" ht="9.6" customHeight="1">
      <c r="A14" s="309" t="s">
        <v>157</v>
      </c>
      <c r="B14" s="47" t="str">
        <f>IF($E14="","",VLOOKUP($E14,'1MD ELO (5)'!$A$7:$O$80,14))</f>
        <v/>
      </c>
      <c r="C14" s="47" t="str">
        <f>IF($E14="","",VLOOKUP($E14,'1MD ELO (5)'!$A$7:$O$80,15))</f>
        <v/>
      </c>
      <c r="D14" s="293" t="str">
        <f>IF($E14="","",VLOOKUP($E14,'1MD ELO (5)'!$A$7:$O$80,5))</f>
        <v/>
      </c>
      <c r="E14" s="48"/>
      <c r="F14" s="50" t="str">
        <f>UPPER(IF($E14="","",VLOOKUP($E14,'1MD ELO (5)'!$A$7:$O$80,2)))</f>
        <v/>
      </c>
      <c r="G14" s="50" t="str">
        <f>IF($E14="","",VLOOKUP($E14,'1MD ELO (5)'!$A$7:$O$80,3))</f>
        <v/>
      </c>
      <c r="H14" s="50"/>
      <c r="I14" s="50" t="str">
        <f>IF($E14="","",VLOOKUP($E14,'1MD ELO (5)'!$A$7:$O$80,4))</f>
        <v/>
      </c>
      <c r="J14" s="299"/>
      <c r="K14" s="300"/>
      <c r="L14" s="297"/>
      <c r="M14" s="297"/>
      <c r="N14" s="310"/>
      <c r="O14" s="87" t="s">
        <v>173</v>
      </c>
      <c r="P14" s="73"/>
      <c r="Q14" s="295" t="str">
        <f>UPPER(IF(OR(P14="a",P14="as"),O10,IF(OR(P14="b",P14="bs"),O18,)))</f>
        <v/>
      </c>
      <c r="R14" s="296"/>
      <c r="S14" s="56"/>
      <c r="U14" s="63" t="e">
        <f>#REF!</f>
        <v>#REF!</v>
      </c>
      <c r="Y14" s="275"/>
      <c r="Z14" s="275"/>
      <c r="AA14" s="275" t="s">
        <v>139</v>
      </c>
      <c r="AB14" s="276">
        <v>3</v>
      </c>
      <c r="AC14" s="276">
        <v>2</v>
      </c>
      <c r="AD14" s="276">
        <v>1</v>
      </c>
      <c r="AE14" s="276">
        <v>0</v>
      </c>
      <c r="AF14" s="276">
        <v>0</v>
      </c>
      <c r="AG14" s="276">
        <v>0</v>
      </c>
      <c r="AH14" s="276">
        <v>0</v>
      </c>
      <c r="AI14"/>
      <c r="AJ14"/>
      <c r="AK14"/>
    </row>
    <row r="15" spans="1:37" s="5" customFormat="1" ht="9.6" customHeight="1">
      <c r="A15" s="292" t="s">
        <v>274</v>
      </c>
      <c r="B15" s="47" t="str">
        <f>IF($E15="","",VLOOKUP($E15,'1MD ELO (5)'!$A$7:$O$80,14))</f>
        <v/>
      </c>
      <c r="C15" s="47" t="str">
        <f>IF($E15="","",VLOOKUP($E15,'1MD ELO (5)'!$A$7:$O$80,15))</f>
        <v/>
      </c>
      <c r="D15" s="293" t="str">
        <f>IF($E15="","",VLOOKUP($E15,'1MD ELO (5)'!$A$7:$O$80,5))</f>
        <v/>
      </c>
      <c r="E15" s="48"/>
      <c r="F15" s="50" t="str">
        <f>UPPER(IF($E15="","",VLOOKUP($E15,'1MD ELO (5)'!$A$7:$O$80,2)))</f>
        <v/>
      </c>
      <c r="G15" s="50" t="str">
        <f>IF($E15="","",VLOOKUP($E15,'1MD ELO (5)'!$A$7:$O$80,3))</f>
        <v/>
      </c>
      <c r="H15" s="50"/>
      <c r="I15" s="50" t="str">
        <f>IF($E15="","",VLOOKUP($E15,'1MD ELO (5)'!$A$7:$O$80,4))</f>
        <v/>
      </c>
      <c r="J15" s="294"/>
      <c r="K15" s="295" t="str">
        <f>UPPER(IF(OR(J16="a",J16="as"),F15,IF(OR(J16="b",J16="bs"),F16,)))</f>
        <v/>
      </c>
      <c r="L15" s="296"/>
      <c r="M15" s="297"/>
      <c r="N15" s="297"/>
      <c r="O15" s="297"/>
      <c r="P15" s="304"/>
      <c r="Q15" s="300"/>
      <c r="R15" s="304"/>
      <c r="S15" s="56"/>
      <c r="U15" s="63" t="e">
        <f>#REF!</f>
        <v>#REF!</v>
      </c>
      <c r="Y15" s="275"/>
      <c r="Z15" s="275"/>
      <c r="AA15" s="275"/>
      <c r="AB15" s="275"/>
      <c r="AC15" s="275"/>
      <c r="AD15" s="275"/>
      <c r="AE15" s="275"/>
      <c r="AF15" s="275"/>
      <c r="AG15" s="275"/>
      <c r="AH15" s="275"/>
      <c r="AI15"/>
      <c r="AJ15"/>
      <c r="AK15"/>
    </row>
    <row r="16" spans="1:37" s="5" customFormat="1" ht="9.6" customHeight="1">
      <c r="A16" s="298" t="s">
        <v>275</v>
      </c>
      <c r="B16" s="47" t="str">
        <f>IF($E16="","",VLOOKUP($E16,'1MD ELO (5)'!$A$7:$O$80,14))</f>
        <v/>
      </c>
      <c r="C16" s="47" t="str">
        <f>IF($E16="","",VLOOKUP($E16,'1MD ELO (5)'!$A$7:$O$80,15))</f>
        <v/>
      </c>
      <c r="D16" s="293" t="str">
        <f>IF($E16="","",VLOOKUP($E16,'1MD ELO (5)'!$A$7:$O$80,5))</f>
        <v/>
      </c>
      <c r="E16" s="48"/>
      <c r="F16" s="77" t="str">
        <f>UPPER(IF($E16="","",VLOOKUP($E16,'1MD ELO (5)'!$A$7:$O$80,2)))</f>
        <v/>
      </c>
      <c r="G16" s="77" t="str">
        <f>IF($E16="","",VLOOKUP($E16,'1MD ELO (5)'!$A$7:$O$80,3))</f>
        <v/>
      </c>
      <c r="H16" s="77"/>
      <c r="I16" s="77" t="str">
        <f>IF($E16="","",VLOOKUP($E16,'1MD ELO (5)'!$A$7:$O$80,4))</f>
        <v/>
      </c>
      <c r="J16" s="299"/>
      <c r="K16" s="300"/>
      <c r="L16" s="301"/>
      <c r="M16" s="295" t="str">
        <f>UPPER(IF(OR(L16="a",L16="as"),K15,IF(OR(L16="b",L16="bs"),K17,)))</f>
        <v/>
      </c>
      <c r="N16" s="296"/>
      <c r="O16" s="297"/>
      <c r="P16" s="304"/>
      <c r="Q16" s="297"/>
      <c r="R16" s="304"/>
      <c r="S16" s="56"/>
      <c r="U16" s="89" t="e">
        <f>#REF!</f>
        <v>#REF!</v>
      </c>
      <c r="Y16" s="275"/>
      <c r="Z16" s="275"/>
      <c r="AA16" s="275" t="s">
        <v>100</v>
      </c>
      <c r="AB16" s="276">
        <v>150</v>
      </c>
      <c r="AC16" s="276">
        <v>120</v>
      </c>
      <c r="AD16" s="276">
        <v>90</v>
      </c>
      <c r="AE16" s="276">
        <v>60</v>
      </c>
      <c r="AF16" s="276">
        <v>40</v>
      </c>
      <c r="AG16" s="276">
        <v>25</v>
      </c>
      <c r="AH16" s="276">
        <v>15</v>
      </c>
      <c r="AI16"/>
      <c r="AJ16"/>
      <c r="AK16"/>
    </row>
    <row r="17" spans="1:37" s="5" customFormat="1" ht="9.6" customHeight="1">
      <c r="A17" s="302" t="s">
        <v>276</v>
      </c>
      <c r="B17" s="47" t="str">
        <f>IF($E17="","",VLOOKUP($E17,'1MD ELO (5)'!$A$7:$O$80,14))</f>
        <v/>
      </c>
      <c r="C17" s="47" t="str">
        <f>IF($E17="","",VLOOKUP($E17,'1MD ELO (5)'!$A$7:$O$80,15))</f>
        <v/>
      </c>
      <c r="D17" s="293" t="str">
        <f>IF($E17="","",VLOOKUP($E17,'1MD ELO (5)'!$A$7:$O$80,5))</f>
        <v/>
      </c>
      <c r="E17" s="48"/>
      <c r="F17" s="77" t="str">
        <f>UPPER(IF($E17="","",VLOOKUP($E17,'1MD ELO (5)'!$A$7:$O$80,2)))</f>
        <v/>
      </c>
      <c r="G17" s="77" t="str">
        <f>IF($E17="","",VLOOKUP($E17,'1MD ELO (5)'!$A$7:$O$80,3))</f>
        <v/>
      </c>
      <c r="H17" s="77"/>
      <c r="I17" s="77" t="str">
        <f>IF($E17="","",VLOOKUP($E17,'1MD ELO (5)'!$A$7:$O$80,4))</f>
        <v/>
      </c>
      <c r="J17" s="294"/>
      <c r="K17" s="295" t="str">
        <f>UPPER(IF(OR(J18="a",J18="as"),F17,IF(OR(J18="b",J18="bs"),F18,)))</f>
        <v/>
      </c>
      <c r="L17" s="303"/>
      <c r="M17" s="300"/>
      <c r="N17" s="304"/>
      <c r="O17" s="297"/>
      <c r="P17" s="304"/>
      <c r="Q17" s="297"/>
      <c r="R17" s="304"/>
      <c r="S17" s="56"/>
      <c r="Y17" s="275"/>
      <c r="Z17" s="275"/>
      <c r="AA17" s="275" t="s">
        <v>106</v>
      </c>
      <c r="AB17" s="276">
        <v>120</v>
      </c>
      <c r="AC17" s="276">
        <v>90</v>
      </c>
      <c r="AD17" s="276">
        <v>60</v>
      </c>
      <c r="AE17" s="276">
        <v>40</v>
      </c>
      <c r="AF17" s="276">
        <v>25</v>
      </c>
      <c r="AG17" s="276">
        <v>15</v>
      </c>
      <c r="AH17" s="276">
        <v>8</v>
      </c>
      <c r="AI17"/>
      <c r="AJ17"/>
      <c r="AK17"/>
    </row>
    <row r="18" spans="1:37" s="5" customFormat="1" ht="9.6" customHeight="1">
      <c r="A18" s="302" t="s">
        <v>277</v>
      </c>
      <c r="B18" s="47" t="str">
        <f>IF($E18="","",VLOOKUP($E18,'1MD ELO (5)'!$A$7:$O$80,14))</f>
        <v/>
      </c>
      <c r="C18" s="47" t="str">
        <f>IF($E18="","",VLOOKUP($E18,'1MD ELO (5)'!$A$7:$O$80,15))</f>
        <v/>
      </c>
      <c r="D18" s="293" t="str">
        <f>IF($E18="","",VLOOKUP($E18,'1MD ELO (5)'!$A$7:$O$80,5))</f>
        <v/>
      </c>
      <c r="E18" s="48"/>
      <c r="F18" s="77" t="str">
        <f>UPPER(IF($E18="","",VLOOKUP($E18,'1MD ELO (5)'!$A$7:$O$80,2)))</f>
        <v/>
      </c>
      <c r="G18" s="77" t="str">
        <f>IF($E18="","",VLOOKUP($E18,'1MD ELO (5)'!$A$7:$O$80,3))</f>
        <v/>
      </c>
      <c r="H18" s="77"/>
      <c r="I18" s="77" t="str">
        <f>IF($E18="","",VLOOKUP($E18,'1MD ELO (5)'!$A$7:$O$80,4))</f>
        <v/>
      </c>
      <c r="J18" s="299"/>
      <c r="K18" s="300"/>
      <c r="L18" s="297"/>
      <c r="M18" s="87" t="s">
        <v>173</v>
      </c>
      <c r="N18" s="73"/>
      <c r="O18" s="295" t="str">
        <f>UPPER(IF(OR(N18="a",N18="as"),M16,IF(OR(N18="b",N18="bs"),M20,)))</f>
        <v/>
      </c>
      <c r="P18" s="308"/>
      <c r="Q18" s="297"/>
      <c r="R18" s="304"/>
      <c r="S18" s="56"/>
      <c r="Y18" s="275"/>
      <c r="Z18" s="275"/>
      <c r="AA18" s="275" t="s">
        <v>109</v>
      </c>
      <c r="AB18" s="276">
        <v>90</v>
      </c>
      <c r="AC18" s="276">
        <v>60</v>
      </c>
      <c r="AD18" s="276">
        <v>40</v>
      </c>
      <c r="AE18" s="276">
        <v>25</v>
      </c>
      <c r="AF18" s="276">
        <v>15</v>
      </c>
      <c r="AG18" s="276">
        <v>8</v>
      </c>
      <c r="AH18" s="276">
        <v>4</v>
      </c>
      <c r="AI18"/>
      <c r="AJ18"/>
      <c r="AK18"/>
    </row>
    <row r="19" spans="1:37" s="5" customFormat="1" ht="9.6" customHeight="1">
      <c r="A19" s="302" t="s">
        <v>278</v>
      </c>
      <c r="B19" s="47" t="str">
        <f>IF($E19="","",VLOOKUP($E19,'1MD ELO (5)'!$A$7:$O$80,14))</f>
        <v/>
      </c>
      <c r="C19" s="47" t="str">
        <f>IF($E19="","",VLOOKUP($E19,'1MD ELO (5)'!$A$7:$O$80,15))</f>
        <v/>
      </c>
      <c r="D19" s="293" t="str">
        <f>IF($E19="","",VLOOKUP($E19,'1MD ELO (5)'!$A$7:$O$80,5))</f>
        <v/>
      </c>
      <c r="E19" s="48"/>
      <c r="F19" s="77" t="str">
        <f>UPPER(IF($E19="","",VLOOKUP($E19,'1MD ELO (5)'!$A$7:$O$80,2)))</f>
        <v/>
      </c>
      <c r="G19" s="77" t="str">
        <f>IF($E19="","",VLOOKUP($E19,'1MD ELO (5)'!$A$7:$O$80,3))</f>
        <v/>
      </c>
      <c r="H19" s="77"/>
      <c r="I19" s="77" t="str">
        <f>IF($E19="","",VLOOKUP($E19,'1MD ELO (5)'!$A$7:$O$80,4))</f>
        <v/>
      </c>
      <c r="J19" s="294"/>
      <c r="K19" s="295" t="str">
        <f>UPPER(IF(OR(J20="a",J20="as"),F19,IF(OR(J20="b",J20="bs"),F20,)))</f>
        <v/>
      </c>
      <c r="L19" s="296"/>
      <c r="M19" s="305"/>
      <c r="N19" s="306"/>
      <c r="O19" s="300"/>
      <c r="P19" s="297"/>
      <c r="Q19" s="297"/>
      <c r="R19" s="304"/>
      <c r="S19" s="56"/>
      <c r="Y19" s="275"/>
      <c r="Z19" s="275"/>
      <c r="AA19" s="275" t="s">
        <v>121</v>
      </c>
      <c r="AB19" s="276">
        <v>60</v>
      </c>
      <c r="AC19" s="276">
        <v>40</v>
      </c>
      <c r="AD19" s="276">
        <v>25</v>
      </c>
      <c r="AE19" s="276">
        <v>15</v>
      </c>
      <c r="AF19" s="276">
        <v>8</v>
      </c>
      <c r="AG19" s="276">
        <v>4</v>
      </c>
      <c r="AH19" s="276">
        <v>2</v>
      </c>
      <c r="AI19"/>
      <c r="AJ19"/>
      <c r="AK19"/>
    </row>
    <row r="20" spans="1:37" s="5" customFormat="1" ht="9.6" customHeight="1">
      <c r="A20" s="302" t="s">
        <v>279</v>
      </c>
      <c r="B20" s="47" t="str">
        <f>IF($E20="","",VLOOKUP($E20,'1MD ELO (5)'!$A$7:$O$80,14))</f>
        <v/>
      </c>
      <c r="C20" s="47" t="str">
        <f>IF($E20="","",VLOOKUP($E20,'1MD ELO (5)'!$A$7:$O$80,15))</f>
        <v/>
      </c>
      <c r="D20" s="293" t="str">
        <f>IF($E20="","",VLOOKUP($E20,'1MD ELO (5)'!$A$7:$O$80,5))</f>
        <v/>
      </c>
      <c r="E20" s="48"/>
      <c r="F20" s="77" t="str">
        <f>UPPER(IF($E20="","",VLOOKUP($E20,'1MD ELO (5)'!$A$7:$O$80,2)))</f>
        <v/>
      </c>
      <c r="G20" s="77" t="str">
        <f>IF($E20="","",VLOOKUP($E20,'1MD ELO (5)'!$A$7:$O$80,3))</f>
        <v/>
      </c>
      <c r="H20" s="77"/>
      <c r="I20" s="77" t="str">
        <f>IF($E20="","",VLOOKUP($E20,'1MD ELO (5)'!$A$7:$O$80,4))</f>
        <v/>
      </c>
      <c r="J20" s="299"/>
      <c r="K20" s="300"/>
      <c r="L20" s="301"/>
      <c r="M20" s="295" t="str">
        <f>UPPER(IF(OR(L20="a",L20="as"),K19,IF(OR(L20="b",L20="bs"),K21,)))</f>
        <v/>
      </c>
      <c r="N20" s="307"/>
      <c r="O20" s="297"/>
      <c r="P20" s="297"/>
      <c r="Q20" s="297"/>
      <c r="R20" s="304"/>
      <c r="S20" s="56"/>
      <c r="Y20" s="275"/>
      <c r="Z20" s="275"/>
      <c r="AA20" s="275" t="s">
        <v>122</v>
      </c>
      <c r="AB20" s="276">
        <v>40</v>
      </c>
      <c r="AC20" s="276">
        <v>25</v>
      </c>
      <c r="AD20" s="276">
        <v>15</v>
      </c>
      <c r="AE20" s="276">
        <v>8</v>
      </c>
      <c r="AF20" s="276">
        <v>4</v>
      </c>
      <c r="AG20" s="276">
        <v>2</v>
      </c>
      <c r="AH20" s="276">
        <v>1</v>
      </c>
      <c r="AI20"/>
      <c r="AJ20"/>
      <c r="AK20"/>
    </row>
    <row r="21" spans="1:37" s="5" customFormat="1" ht="9.6" customHeight="1">
      <c r="A21" s="298" t="s">
        <v>280</v>
      </c>
      <c r="B21" s="47" t="str">
        <f>IF($E21="","",VLOOKUP($E21,'1MD ELO (5)'!$A$7:$O$80,14))</f>
        <v/>
      </c>
      <c r="C21" s="47" t="str">
        <f>IF($E21="","",VLOOKUP($E21,'1MD ELO (5)'!$A$7:$O$80,15))</f>
        <v/>
      </c>
      <c r="D21" s="293" t="str">
        <f>IF($E21="","",VLOOKUP($E21,'1MD ELO (5)'!$A$7:$O$80,5))</f>
        <v/>
      </c>
      <c r="E21" s="48"/>
      <c r="F21" s="77" t="str">
        <f>UPPER(IF($E21="","",VLOOKUP($E21,'1MD ELO (5)'!$A$7:$O$80,2)))</f>
        <v/>
      </c>
      <c r="G21" s="77" t="str">
        <f>IF($E21="","",VLOOKUP($E21,'1MD ELO (5)'!$A$7:$O$80,3))</f>
        <v/>
      </c>
      <c r="H21" s="77"/>
      <c r="I21" s="77" t="str">
        <f>IF($E21="","",VLOOKUP($E21,'1MD ELO (5)'!$A$7:$O$80,4))</f>
        <v/>
      </c>
      <c r="J21" s="294"/>
      <c r="K21" s="295" t="str">
        <f>UPPER(IF(OR(J22="a",J22="as"),F21,IF(OR(J22="b",J22="bs"),F22,)))</f>
        <v/>
      </c>
      <c r="L21" s="308"/>
      <c r="M21" s="300"/>
      <c r="N21" s="297"/>
      <c r="O21" s="297"/>
      <c r="P21" s="297"/>
      <c r="Q21" s="297"/>
      <c r="R21" s="304"/>
      <c r="S21" s="56"/>
      <c r="Y21" s="275"/>
      <c r="Z21" s="275"/>
      <c r="AA21" s="275" t="s">
        <v>126</v>
      </c>
      <c r="AB21" s="276">
        <v>25</v>
      </c>
      <c r="AC21" s="276">
        <v>15</v>
      </c>
      <c r="AD21" s="276">
        <v>10</v>
      </c>
      <c r="AE21" s="276">
        <v>6</v>
      </c>
      <c r="AF21" s="276">
        <v>3</v>
      </c>
      <c r="AG21" s="276">
        <v>1</v>
      </c>
      <c r="AH21" s="276">
        <v>0</v>
      </c>
      <c r="AI21"/>
      <c r="AJ21"/>
      <c r="AK21"/>
    </row>
    <row r="22" spans="1:37" s="5" customFormat="1" ht="9.6" customHeight="1">
      <c r="A22" s="309" t="s">
        <v>281</v>
      </c>
      <c r="B22" s="47" t="str">
        <f>IF($E22="","",VLOOKUP($E22,'1MD ELO (5)'!$A$7:$O$80,14))</f>
        <v/>
      </c>
      <c r="C22" s="47" t="str">
        <f>IF($E22="","",VLOOKUP($E22,'1MD ELO (5)'!$A$7:$O$80,15))</f>
        <v/>
      </c>
      <c r="D22" s="293" t="str">
        <f>IF($E22="","",VLOOKUP($E22,'1MD ELO (5)'!$A$7:$O$80,5))</f>
        <v/>
      </c>
      <c r="E22" s="48"/>
      <c r="F22" s="50" t="str">
        <f>UPPER(IF($E22="","",VLOOKUP($E22,'1MD ELO (5)'!$A$7:$O$80,2)))</f>
        <v/>
      </c>
      <c r="G22" s="50" t="str">
        <f>IF($E22="","",VLOOKUP($E22,'1MD ELO (5)'!$A$7:$O$80,3))</f>
        <v/>
      </c>
      <c r="H22" s="50"/>
      <c r="I22" s="50" t="str">
        <f>IF($E22="","",VLOOKUP($E22,'1MD ELO (5)'!$A$7:$O$80,4))</f>
        <v/>
      </c>
      <c r="J22" s="299"/>
      <c r="K22" s="300"/>
      <c r="L22" s="297"/>
      <c r="M22" s="297"/>
      <c r="N22" s="310"/>
      <c r="O22" s="311" t="s">
        <v>282</v>
      </c>
      <c r="P22" s="312"/>
      <c r="Q22" s="295" t="str">
        <f>UPPER(IF(OR(P23="a",P23="as"),Q14,IF(OR(P23="b",P23="bs"),Q30,)))</f>
        <v/>
      </c>
      <c r="R22" s="313"/>
      <c r="S22" s="56"/>
      <c r="Y22" s="275"/>
      <c r="Z22" s="275"/>
      <c r="AA22" s="275" t="s">
        <v>127</v>
      </c>
      <c r="AB22" s="276">
        <v>15</v>
      </c>
      <c r="AC22" s="276">
        <v>10</v>
      </c>
      <c r="AD22" s="276">
        <v>6</v>
      </c>
      <c r="AE22" s="276">
        <v>3</v>
      </c>
      <c r="AF22" s="276">
        <v>1</v>
      </c>
      <c r="AG22" s="276">
        <v>0</v>
      </c>
      <c r="AH22" s="276">
        <v>0</v>
      </c>
      <c r="AI22"/>
      <c r="AJ22"/>
      <c r="AK22"/>
    </row>
    <row r="23" spans="1:37" s="5" customFormat="1" ht="9.6" customHeight="1">
      <c r="A23" s="292" t="s">
        <v>283</v>
      </c>
      <c r="B23" s="47" t="str">
        <f>IF($E23="","",VLOOKUP($E23,'1MD ELO (5)'!$A$7:$O$80,14))</f>
        <v/>
      </c>
      <c r="C23" s="47" t="str">
        <f>IF($E23="","",VLOOKUP($E23,'1MD ELO (5)'!$A$7:$O$80,15))</f>
        <v/>
      </c>
      <c r="D23" s="293" t="str">
        <f>IF($E23="","",VLOOKUP($E23,'1MD ELO (5)'!$A$7:$O$80,5))</f>
        <v/>
      </c>
      <c r="E23" s="48"/>
      <c r="F23" s="50" t="str">
        <f>UPPER(IF($E23="","",VLOOKUP($E23,'1MD ELO (5)'!$A$7:$O$80,2)))</f>
        <v/>
      </c>
      <c r="G23" s="50" t="str">
        <f>IF($E23="","",VLOOKUP($E23,'1MD ELO (5)'!$A$7:$O$80,3))</f>
        <v/>
      </c>
      <c r="H23" s="50"/>
      <c r="I23" s="50" t="str">
        <f>IF($E23="","",VLOOKUP($E23,'1MD ELO (5)'!$A$7:$O$80,4))</f>
        <v/>
      </c>
      <c r="J23" s="294"/>
      <c r="K23" s="295" t="str">
        <f>UPPER(IF(OR(J24="a",J24="as"),F23,IF(OR(J24="b",J24="bs"),F24,)))</f>
        <v/>
      </c>
      <c r="L23" s="296"/>
      <c r="M23" s="297"/>
      <c r="N23" s="297"/>
      <c r="O23" s="87" t="s">
        <v>173</v>
      </c>
      <c r="P23" s="314"/>
      <c r="Q23" s="300"/>
      <c r="R23" s="315"/>
      <c r="S23" s="56"/>
      <c r="Y23" s="275"/>
      <c r="Z23" s="275"/>
      <c r="AA23" s="275" t="s">
        <v>131</v>
      </c>
      <c r="AB23" s="276">
        <v>10</v>
      </c>
      <c r="AC23" s="276">
        <v>6</v>
      </c>
      <c r="AD23" s="276">
        <v>3</v>
      </c>
      <c r="AE23" s="276">
        <v>1</v>
      </c>
      <c r="AF23" s="276">
        <v>0</v>
      </c>
      <c r="AG23" s="276">
        <v>0</v>
      </c>
      <c r="AH23" s="276">
        <v>0</v>
      </c>
      <c r="AI23"/>
      <c r="AJ23"/>
      <c r="AK23"/>
    </row>
    <row r="24" spans="1:37" s="5" customFormat="1" ht="9.6" customHeight="1">
      <c r="A24" s="298" t="s">
        <v>284</v>
      </c>
      <c r="B24" s="47" t="str">
        <f>IF($E24="","",VLOOKUP($E24,'1MD ELO (5)'!$A$7:$O$80,14))</f>
        <v/>
      </c>
      <c r="C24" s="47" t="str">
        <f>IF($E24="","",VLOOKUP($E24,'1MD ELO (5)'!$A$7:$O$80,15))</f>
        <v/>
      </c>
      <c r="D24" s="293" t="str">
        <f>IF($E24="","",VLOOKUP($E24,'1MD ELO (5)'!$A$7:$O$80,5))</f>
        <v/>
      </c>
      <c r="E24" s="48"/>
      <c r="F24" s="77" t="str">
        <f>UPPER(IF($E24="","",VLOOKUP($E24,'1MD ELO (5)'!$A$7:$O$80,2)))</f>
        <v/>
      </c>
      <c r="G24" s="77" t="str">
        <f>IF($E24="","",VLOOKUP($E24,'1MD ELO (5)'!$A$7:$O$80,3))</f>
        <v/>
      </c>
      <c r="H24" s="77"/>
      <c r="I24" s="77" t="str">
        <f>IF($E24="","",VLOOKUP($E24,'1MD ELO (5)'!$A$7:$O$80,4))</f>
        <v/>
      </c>
      <c r="J24" s="299"/>
      <c r="K24" s="300"/>
      <c r="L24" s="301"/>
      <c r="M24" s="295" t="str">
        <f>UPPER(IF(OR(L24="a",L24="as"),K23,IF(OR(L24="b",L24="bs"),K25,)))</f>
        <v/>
      </c>
      <c r="N24" s="296"/>
      <c r="O24" s="297"/>
      <c r="P24" s="297"/>
      <c r="Q24" s="297"/>
      <c r="R24" s="304"/>
      <c r="S24" s="56"/>
      <c r="Y24" s="275"/>
      <c r="Z24" s="275"/>
      <c r="AA24" s="275" t="s">
        <v>132</v>
      </c>
      <c r="AB24" s="276">
        <v>6</v>
      </c>
      <c r="AC24" s="276">
        <v>3</v>
      </c>
      <c r="AD24" s="276">
        <v>1</v>
      </c>
      <c r="AE24" s="276">
        <v>0</v>
      </c>
      <c r="AF24" s="276">
        <v>0</v>
      </c>
      <c r="AG24" s="276">
        <v>0</v>
      </c>
      <c r="AH24" s="276">
        <v>0</v>
      </c>
      <c r="AI24"/>
      <c r="AJ24"/>
      <c r="AK24"/>
    </row>
    <row r="25" spans="1:37" s="5" customFormat="1" ht="9.6" customHeight="1">
      <c r="A25" s="302" t="s">
        <v>285</v>
      </c>
      <c r="B25" s="47" t="str">
        <f>IF($E25="","",VLOOKUP($E25,'1MD ELO (5)'!$A$7:$O$80,14))</f>
        <v/>
      </c>
      <c r="C25" s="47" t="str">
        <f>IF($E25="","",VLOOKUP($E25,'1MD ELO (5)'!$A$7:$O$80,15))</f>
        <v/>
      </c>
      <c r="D25" s="293" t="str">
        <f>IF($E25="","",VLOOKUP($E25,'1MD ELO (5)'!$A$7:$O$80,5))</f>
        <v/>
      </c>
      <c r="E25" s="48"/>
      <c r="F25" s="77" t="str">
        <f>UPPER(IF($E25="","",VLOOKUP($E25,'1MD ELO (5)'!$A$7:$O$80,2)))</f>
        <v/>
      </c>
      <c r="G25" s="77" t="str">
        <f>IF($E25="","",VLOOKUP($E25,'1MD ELO (5)'!$A$7:$O$80,3))</f>
        <v/>
      </c>
      <c r="H25" s="77"/>
      <c r="I25" s="77" t="str">
        <f>IF($E25="","",VLOOKUP($E25,'1MD ELO (5)'!$A$7:$O$80,4))</f>
        <v/>
      </c>
      <c r="J25" s="294"/>
      <c r="K25" s="295" t="str">
        <f>UPPER(IF(OR(J26="a",J26="as"),F25,IF(OR(J26="b",J26="bs"),F26,)))</f>
        <v/>
      </c>
      <c r="L25" s="303"/>
      <c r="M25" s="300"/>
      <c r="N25" s="304"/>
      <c r="O25" s="297"/>
      <c r="P25" s="297"/>
      <c r="Q25" s="719" t="str">
        <f>IF(Y3="","",CONCATENATE(AC1," pont"))</f>
        <v/>
      </c>
      <c r="R25" s="720"/>
      <c r="S25" s="56"/>
      <c r="Y25" s="275"/>
      <c r="Z25" s="275"/>
      <c r="AA25" s="275" t="s">
        <v>137</v>
      </c>
      <c r="AB25" s="276">
        <v>3</v>
      </c>
      <c r="AC25" s="276">
        <v>2</v>
      </c>
      <c r="AD25" s="276">
        <v>1</v>
      </c>
      <c r="AE25" s="276">
        <v>0</v>
      </c>
      <c r="AF25" s="276">
        <v>0</v>
      </c>
      <c r="AG25" s="276">
        <v>0</v>
      </c>
      <c r="AH25" s="276">
        <v>0</v>
      </c>
      <c r="AI25"/>
      <c r="AJ25"/>
      <c r="AK25"/>
    </row>
    <row r="26" spans="1:37" s="5" customFormat="1" ht="9.6" customHeight="1">
      <c r="A26" s="302" t="s">
        <v>286</v>
      </c>
      <c r="B26" s="47" t="str">
        <f>IF($E26="","",VLOOKUP($E26,'1MD ELO (5)'!$A$7:$O$80,14))</f>
        <v/>
      </c>
      <c r="C26" s="47" t="str">
        <f>IF($E26="","",VLOOKUP($E26,'1MD ELO (5)'!$A$7:$O$80,15))</f>
        <v/>
      </c>
      <c r="D26" s="293" t="str">
        <f>IF($E26="","",VLOOKUP($E26,'1MD ELO (5)'!$A$7:$O$80,5))</f>
        <v/>
      </c>
      <c r="E26" s="48"/>
      <c r="F26" s="77" t="str">
        <f>UPPER(IF($E26="","",VLOOKUP($E26,'1MD ELO (5)'!$A$7:$O$80,2)))</f>
        <v/>
      </c>
      <c r="G26" s="77" t="str">
        <f>IF($E26="","",VLOOKUP($E26,'1MD ELO (5)'!$A$7:$O$80,3))</f>
        <v/>
      </c>
      <c r="H26" s="77"/>
      <c r="I26" s="77" t="str">
        <f>IF($E26="","",VLOOKUP($E26,'1MD ELO (5)'!$A$7:$O$80,4))</f>
        <v/>
      </c>
      <c r="J26" s="299"/>
      <c r="K26" s="300"/>
      <c r="L26" s="297"/>
      <c r="M26" s="87" t="s">
        <v>173</v>
      </c>
      <c r="N26" s="73"/>
      <c r="O26" s="295" t="str">
        <f>UPPER(IF(OR(N26="a",N26="as"),M24,IF(OR(N26="b",N26="bs"),M28,)))</f>
        <v/>
      </c>
      <c r="P26" s="296"/>
      <c r="Q26" s="297"/>
      <c r="R26" s="304"/>
      <c r="S26" s="56"/>
      <c r="Y26"/>
      <c r="Z26"/>
      <c r="AA26"/>
      <c r="AB26"/>
      <c r="AC26"/>
      <c r="AD26"/>
      <c r="AE26"/>
      <c r="AF26"/>
      <c r="AG26"/>
      <c r="AH26"/>
      <c r="AI26"/>
      <c r="AJ26"/>
      <c r="AK26"/>
    </row>
    <row r="27" spans="1:37" s="5" customFormat="1" ht="9.6" customHeight="1">
      <c r="A27" s="302" t="s">
        <v>287</v>
      </c>
      <c r="B27" s="47" t="str">
        <f>IF($E27="","",VLOOKUP($E27,'1MD ELO (5)'!$A$7:$O$80,14))</f>
        <v/>
      </c>
      <c r="C27" s="47" t="str">
        <f>IF($E27="","",VLOOKUP($E27,'1MD ELO (5)'!$A$7:$O$80,15))</f>
        <v/>
      </c>
      <c r="D27" s="293" t="str">
        <f>IF($E27="","",VLOOKUP($E27,'1MD ELO (5)'!$A$7:$O$80,5))</f>
        <v/>
      </c>
      <c r="E27" s="48"/>
      <c r="F27" s="77" t="str">
        <f>UPPER(IF($E27="","",VLOOKUP($E27,'1MD ELO (5)'!$A$7:$O$80,2)))</f>
        <v/>
      </c>
      <c r="G27" s="77" t="str">
        <f>IF($E27="","",VLOOKUP($E27,'1MD ELO (5)'!$A$7:$O$80,3))</f>
        <v/>
      </c>
      <c r="H27" s="77"/>
      <c r="I27" s="77" t="str">
        <f>IF($E27="","",VLOOKUP($E27,'1MD ELO (5)'!$A$7:$O$80,4))</f>
        <v/>
      </c>
      <c r="J27" s="294"/>
      <c r="K27" s="295" t="str">
        <f>UPPER(IF(OR(J28="a",J28="as"),F27,IF(OR(J28="b",J28="bs"),F28,)))</f>
        <v/>
      </c>
      <c r="L27" s="296"/>
      <c r="M27" s="305"/>
      <c r="N27" s="306"/>
      <c r="O27" s="300"/>
      <c r="P27" s="304"/>
      <c r="Q27" s="297"/>
      <c r="R27" s="304"/>
      <c r="S27" s="56"/>
      <c r="Y27"/>
      <c r="Z27"/>
      <c r="AA27"/>
      <c r="AB27"/>
      <c r="AC27"/>
      <c r="AD27"/>
      <c r="AE27"/>
      <c r="AF27"/>
      <c r="AG27"/>
      <c r="AH27"/>
      <c r="AI27"/>
      <c r="AJ27"/>
      <c r="AK27"/>
    </row>
    <row r="28" spans="1:37" s="5" customFormat="1" ht="9.6" customHeight="1">
      <c r="A28" s="302" t="s">
        <v>288</v>
      </c>
      <c r="B28" s="47" t="str">
        <f>IF($E28="","",VLOOKUP($E28,'1MD ELO (5)'!$A$7:$O$80,14))</f>
        <v/>
      </c>
      <c r="C28" s="47" t="str">
        <f>IF($E28="","",VLOOKUP($E28,'1MD ELO (5)'!$A$7:$O$80,15))</f>
        <v/>
      </c>
      <c r="D28" s="293" t="str">
        <f>IF($E28="","",VLOOKUP($E28,'1MD ELO (5)'!$A$7:$O$80,5))</f>
        <v/>
      </c>
      <c r="E28" s="48"/>
      <c r="F28" s="77" t="str">
        <f>UPPER(IF($E28="","",VLOOKUP($E28,'1MD ELO (5)'!$A$7:$O$80,2)))</f>
        <v/>
      </c>
      <c r="G28" s="77" t="str">
        <f>IF($E28="","",VLOOKUP($E28,'1MD ELO (5)'!$A$7:$O$80,3))</f>
        <v/>
      </c>
      <c r="H28" s="77"/>
      <c r="I28" s="77" t="str">
        <f>IF($E28="","",VLOOKUP($E28,'1MD ELO (5)'!$A$7:$O$80,4))</f>
        <v/>
      </c>
      <c r="J28" s="299"/>
      <c r="K28" s="300"/>
      <c r="L28" s="301"/>
      <c r="M28" s="295" t="str">
        <f>UPPER(IF(OR(L28="a",L28="as"),K27,IF(OR(L28="b",L28="bs"),K29,)))</f>
        <v/>
      </c>
      <c r="N28" s="307"/>
      <c r="O28" s="297"/>
      <c r="P28" s="304"/>
      <c r="Q28" s="297"/>
      <c r="R28" s="304"/>
      <c r="S28" s="56"/>
    </row>
    <row r="29" spans="1:37" s="5" customFormat="1" ht="9.6" customHeight="1">
      <c r="A29" s="298" t="s">
        <v>289</v>
      </c>
      <c r="B29" s="47" t="str">
        <f>IF($E29="","",VLOOKUP($E29,'1MD ELO (5)'!$A$7:$O$80,14))</f>
        <v/>
      </c>
      <c r="C29" s="47" t="str">
        <f>IF($E29="","",VLOOKUP($E29,'1MD ELO (5)'!$A$7:$O$80,15))</f>
        <v/>
      </c>
      <c r="D29" s="293" t="str">
        <f>IF($E29="","",VLOOKUP($E29,'1MD ELO (5)'!$A$7:$O$80,5))</f>
        <v/>
      </c>
      <c r="E29" s="48"/>
      <c r="F29" s="77" t="str">
        <f>UPPER(IF($E29="","",VLOOKUP($E29,'1MD ELO (5)'!$A$7:$O$80,2)))</f>
        <v/>
      </c>
      <c r="G29" s="77" t="str">
        <f>IF($E29="","",VLOOKUP($E29,'1MD ELO (5)'!$A$7:$O$80,3))</f>
        <v/>
      </c>
      <c r="H29" s="77"/>
      <c r="I29" s="77" t="str">
        <f>IF($E29="","",VLOOKUP($E29,'1MD ELO (5)'!$A$7:$O$80,4))</f>
        <v/>
      </c>
      <c r="J29" s="294"/>
      <c r="K29" s="295" t="str">
        <f>UPPER(IF(OR(J30="a",J30="as"),F29,IF(OR(J30="b",J30="bs"),F30,)))</f>
        <v/>
      </c>
      <c r="L29" s="308"/>
      <c r="M29" s="300"/>
      <c r="N29" s="297"/>
      <c r="O29" s="297"/>
      <c r="P29" s="304"/>
      <c r="Q29" s="297"/>
      <c r="R29" s="304"/>
      <c r="S29" s="56"/>
    </row>
    <row r="30" spans="1:37" s="5" customFormat="1" ht="9.6" customHeight="1">
      <c r="A30" s="309" t="s">
        <v>290</v>
      </c>
      <c r="B30" s="47" t="str">
        <f>IF($E30="","",VLOOKUP($E30,'1MD ELO (5)'!$A$7:$O$80,14))</f>
        <v/>
      </c>
      <c r="C30" s="47" t="str">
        <f>IF($E30="","",VLOOKUP($E30,'1MD ELO (5)'!$A$7:$O$80,15))</f>
        <v/>
      </c>
      <c r="D30" s="293" t="str">
        <f>IF($E30="","",VLOOKUP($E30,'1MD ELO (5)'!$A$7:$O$80,5))</f>
        <v/>
      </c>
      <c r="E30" s="48"/>
      <c r="F30" s="50" t="str">
        <f>UPPER(IF($E30="","",VLOOKUP($E30,'1MD ELO (5)'!$A$7:$O$80,2)))</f>
        <v/>
      </c>
      <c r="G30" s="50" t="str">
        <f>IF($E30="","",VLOOKUP($E30,'1MD ELO (5)'!$A$7:$O$80,3))</f>
        <v/>
      </c>
      <c r="H30" s="50"/>
      <c r="I30" s="50" t="str">
        <f>IF($E30="","",VLOOKUP($E30,'1MD ELO (5)'!$A$7:$O$80,4))</f>
        <v/>
      </c>
      <c r="J30" s="299"/>
      <c r="K30" s="300"/>
      <c r="L30" s="297"/>
      <c r="M30" s="297"/>
      <c r="N30" s="310"/>
      <c r="O30" s="87" t="s">
        <v>173</v>
      </c>
      <c r="P30" s="73"/>
      <c r="Q30" s="295" t="str">
        <f>UPPER(IF(OR(P30="a",P30="as"),O26,IF(OR(P30="b",P30="bs"),O34,)))</f>
        <v/>
      </c>
      <c r="R30" s="308"/>
      <c r="S30" s="56"/>
    </row>
    <row r="31" spans="1:37" s="5" customFormat="1" ht="9.6" customHeight="1">
      <c r="A31" s="292" t="s">
        <v>291</v>
      </c>
      <c r="B31" s="47" t="str">
        <f>IF($E31="","",VLOOKUP($E31,'1MD ELO (5)'!$A$7:$O$80,14))</f>
        <v/>
      </c>
      <c r="C31" s="47" t="str">
        <f>IF($E31="","",VLOOKUP($E31,'1MD ELO (5)'!$A$7:$O$80,15))</f>
        <v/>
      </c>
      <c r="D31" s="293" t="str">
        <f>IF($E31="","",VLOOKUP($E31,'1MD ELO (5)'!$A$7:$O$80,5))</f>
        <v/>
      </c>
      <c r="E31" s="48"/>
      <c r="F31" s="50" t="str">
        <f>UPPER(IF($E31="","",VLOOKUP($E31,'1MD ELO (5)'!$A$7:$O$80,2)))</f>
        <v/>
      </c>
      <c r="G31" s="50" t="str">
        <f>IF($E31="","",VLOOKUP($E31,'1MD ELO (5)'!$A$7:$O$80,3))</f>
        <v/>
      </c>
      <c r="H31" s="50"/>
      <c r="I31" s="50" t="str">
        <f>IF($E31="","",VLOOKUP($E31,'1MD ELO (5)'!$A$7:$O$80,4))</f>
        <v/>
      </c>
      <c r="J31" s="294"/>
      <c r="K31" s="295" t="str">
        <f>UPPER(IF(OR(J32="a",J32="as"),F31,IF(OR(J32="b",J32="bs"),F32,)))</f>
        <v/>
      </c>
      <c r="L31" s="296"/>
      <c r="M31" s="297"/>
      <c r="N31" s="297"/>
      <c r="O31" s="297"/>
      <c r="P31" s="304"/>
      <c r="Q31" s="300"/>
      <c r="R31" s="297"/>
      <c r="S31" s="56"/>
    </row>
    <row r="32" spans="1:37" s="5" customFormat="1" ht="9.6" customHeight="1">
      <c r="A32" s="298" t="s">
        <v>292</v>
      </c>
      <c r="B32" s="47" t="str">
        <f>IF($E32="","",VLOOKUP($E32,'1MD ELO (5)'!$A$7:$O$80,14))</f>
        <v/>
      </c>
      <c r="C32" s="47" t="str">
        <f>IF($E32="","",VLOOKUP($E32,'1MD ELO (5)'!$A$7:$O$80,15))</f>
        <v/>
      </c>
      <c r="D32" s="293" t="str">
        <f>IF($E32="","",VLOOKUP($E32,'1MD ELO (5)'!$A$7:$O$80,5))</f>
        <v/>
      </c>
      <c r="E32" s="48"/>
      <c r="F32" s="77" t="str">
        <f>UPPER(IF($E32="","",VLOOKUP($E32,'1MD ELO (5)'!$A$7:$O$80,2)))</f>
        <v/>
      </c>
      <c r="G32" s="77" t="str">
        <f>IF($E32="","",VLOOKUP($E32,'1MD ELO (5)'!$A$7:$O$80,3))</f>
        <v/>
      </c>
      <c r="H32" s="77"/>
      <c r="I32" s="77" t="str">
        <f>IF($E32="","",VLOOKUP($E32,'1MD ELO (5)'!$A$7:$O$80,4))</f>
        <v/>
      </c>
      <c r="J32" s="299"/>
      <c r="K32" s="300"/>
      <c r="L32" s="301"/>
      <c r="M32" s="295" t="str">
        <f>UPPER(IF(OR(L32="a",L32="as"),K31,IF(OR(L32="b",L32="bs"),K33,)))</f>
        <v/>
      </c>
      <c r="N32" s="296"/>
      <c r="O32" s="297"/>
      <c r="P32" s="304"/>
      <c r="Q32" s="297"/>
      <c r="R32" s="297"/>
      <c r="S32" s="56"/>
    </row>
    <row r="33" spans="1:19" s="5" customFormat="1" ht="9.6" customHeight="1">
      <c r="A33" s="302" t="s">
        <v>293</v>
      </c>
      <c r="B33" s="47" t="str">
        <f>IF($E33="","",VLOOKUP($E33,'1MD ELO (5)'!$A$7:$O$80,14))</f>
        <v/>
      </c>
      <c r="C33" s="47" t="str">
        <f>IF($E33="","",VLOOKUP($E33,'1MD ELO (5)'!$A$7:$O$80,15))</f>
        <v/>
      </c>
      <c r="D33" s="293" t="str">
        <f>IF($E33="","",VLOOKUP($E33,'1MD ELO (5)'!$A$7:$O$80,5))</f>
        <v/>
      </c>
      <c r="E33" s="48"/>
      <c r="F33" s="77" t="str">
        <f>UPPER(IF($E33="","",VLOOKUP($E33,'1MD ELO (5)'!$A$7:$O$80,2)))</f>
        <v/>
      </c>
      <c r="G33" s="77" t="str">
        <f>IF($E33="","",VLOOKUP($E33,'1MD ELO (5)'!$A$7:$O$80,3))</f>
        <v/>
      </c>
      <c r="H33" s="77"/>
      <c r="I33" s="77" t="str">
        <f>IF($E33="","",VLOOKUP($E33,'1MD ELO (5)'!$A$7:$O$80,4))</f>
        <v/>
      </c>
      <c r="J33" s="294"/>
      <c r="K33" s="295" t="str">
        <f>UPPER(IF(OR(J34="a",J34="as"),F33,IF(OR(J34="b",J34="bs"),F34,)))</f>
        <v/>
      </c>
      <c r="L33" s="303"/>
      <c r="M33" s="300"/>
      <c r="N33" s="304"/>
      <c r="O33" s="297"/>
      <c r="P33" s="304"/>
      <c r="Q33" s="297"/>
      <c r="R33" s="297"/>
      <c r="S33" s="56"/>
    </row>
    <row r="34" spans="1:19" s="5" customFormat="1" ht="9.6" customHeight="1">
      <c r="A34" s="302" t="s">
        <v>294</v>
      </c>
      <c r="B34" s="47" t="str">
        <f>IF($E34="","",VLOOKUP($E34,'1MD ELO (5)'!$A$7:$O$80,14))</f>
        <v/>
      </c>
      <c r="C34" s="47" t="str">
        <f>IF($E34="","",VLOOKUP($E34,'1MD ELO (5)'!$A$7:$O$80,15))</f>
        <v/>
      </c>
      <c r="D34" s="293" t="str">
        <f>IF($E34="","",VLOOKUP($E34,'1MD ELO (5)'!$A$7:$O$80,5))</f>
        <v/>
      </c>
      <c r="E34" s="48"/>
      <c r="F34" s="77" t="str">
        <f>UPPER(IF($E34="","",VLOOKUP($E34,'1MD ELO (5)'!$A$7:$O$80,2)))</f>
        <v/>
      </c>
      <c r="G34" s="77" t="str">
        <f>IF($E34="","",VLOOKUP($E34,'1MD ELO (5)'!$A$7:$O$80,3))</f>
        <v/>
      </c>
      <c r="H34" s="77"/>
      <c r="I34" s="77" t="str">
        <f>IF($E34="","",VLOOKUP($E34,'1MD ELO (5)'!$A$7:$O$80,4))</f>
        <v/>
      </c>
      <c r="J34" s="299"/>
      <c r="K34" s="300"/>
      <c r="L34" s="297"/>
      <c r="M34" s="87" t="s">
        <v>173</v>
      </c>
      <c r="N34" s="73"/>
      <c r="O34" s="295" t="str">
        <f>UPPER(IF(OR(N34="a",N34="as"),M32,IF(OR(N34="b",N34="bs"),M36,)))</f>
        <v/>
      </c>
      <c r="P34" s="308"/>
      <c r="Q34" s="297"/>
      <c r="R34" s="297"/>
      <c r="S34" s="56"/>
    </row>
    <row r="35" spans="1:19" s="5" customFormat="1" ht="9.6" customHeight="1">
      <c r="A35" s="302" t="s">
        <v>295</v>
      </c>
      <c r="B35" s="47" t="str">
        <f>IF($E35="","",VLOOKUP($E35,'1MD ELO (5)'!$A$7:$O$80,14))</f>
        <v/>
      </c>
      <c r="C35" s="47" t="str">
        <f>IF($E35="","",VLOOKUP($E35,'1MD ELO (5)'!$A$7:$O$80,15))</f>
        <v/>
      </c>
      <c r="D35" s="293" t="str">
        <f>IF($E35="","",VLOOKUP($E35,'1MD ELO (5)'!$A$7:$O$80,5))</f>
        <v/>
      </c>
      <c r="E35" s="48"/>
      <c r="F35" s="77" t="str">
        <f>UPPER(IF($E35="","",VLOOKUP($E35,'1MD ELO (5)'!$A$7:$O$80,2)))</f>
        <v/>
      </c>
      <c r="G35" s="77" t="str">
        <f>IF($E35="","",VLOOKUP($E35,'1MD ELO (5)'!$A$7:$O$80,3))</f>
        <v/>
      </c>
      <c r="H35" s="77"/>
      <c r="I35" s="77" t="str">
        <f>IF($E35="","",VLOOKUP($E35,'1MD ELO (5)'!$A$7:$O$80,4))</f>
        <v/>
      </c>
      <c r="J35" s="294"/>
      <c r="K35" s="295" t="str">
        <f>UPPER(IF(OR(J36="a",J36="as"),F35,IF(OR(J36="b",J36="bs"),F36,)))</f>
        <v/>
      </c>
      <c r="L35" s="296"/>
      <c r="M35" s="305"/>
      <c r="N35" s="306"/>
      <c r="O35" s="300"/>
      <c r="P35" s="297"/>
      <c r="Q35" s="297"/>
      <c r="R35" s="297"/>
      <c r="S35" s="56"/>
    </row>
    <row r="36" spans="1:19" s="5" customFormat="1" ht="9.6" customHeight="1">
      <c r="A36" s="302" t="s">
        <v>296</v>
      </c>
      <c r="B36" s="47" t="str">
        <f>IF($E36="","",VLOOKUP($E36,'1MD ELO (5)'!$A$7:$O$80,14))</f>
        <v/>
      </c>
      <c r="C36" s="47" t="str">
        <f>IF($E36="","",VLOOKUP($E36,'1MD ELO (5)'!$A$7:$O$80,15))</f>
        <v/>
      </c>
      <c r="D36" s="293" t="str">
        <f>IF($E36="","",VLOOKUP($E36,'1MD ELO (5)'!$A$7:$O$80,5))</f>
        <v/>
      </c>
      <c r="E36" s="48"/>
      <c r="F36" s="77" t="str">
        <f>UPPER(IF($E36="","",VLOOKUP($E36,'1MD ELO (5)'!$A$7:$O$80,2)))</f>
        <v/>
      </c>
      <c r="G36" s="77" t="str">
        <f>IF($E36="","",VLOOKUP($E36,'1MD ELO (5)'!$A$7:$O$80,3))</f>
        <v/>
      </c>
      <c r="H36" s="77"/>
      <c r="I36" s="77" t="str">
        <f>IF($E36="","",VLOOKUP($E36,'1MD ELO (5)'!$A$7:$O$80,4))</f>
        <v/>
      </c>
      <c r="J36" s="299"/>
      <c r="K36" s="300"/>
      <c r="L36" s="301"/>
      <c r="M36" s="295" t="str">
        <f>UPPER(IF(OR(L36="a",L36="as"),K35,IF(OR(L36="b",L36="bs"),K37,)))</f>
        <v/>
      </c>
      <c r="N36" s="307"/>
      <c r="O36" s="316" t="s">
        <v>169</v>
      </c>
      <c r="P36" s="317"/>
      <c r="Q36" s="316" t="s">
        <v>170</v>
      </c>
      <c r="R36" s="317"/>
      <c r="S36" s="56"/>
    </row>
    <row r="37" spans="1:19" s="5" customFormat="1" ht="9.6" customHeight="1">
      <c r="A37" s="298" t="s">
        <v>297</v>
      </c>
      <c r="B37" s="47" t="str">
        <f>IF($E37="","",VLOOKUP($E37,'1MD ELO (5)'!$A$7:$O$80,14))</f>
        <v/>
      </c>
      <c r="C37" s="47" t="str">
        <f>IF($E37="","",VLOOKUP($E37,'1MD ELO (5)'!$A$7:$O$80,15))</f>
        <v/>
      </c>
      <c r="D37" s="293" t="str">
        <f>IF($E37="","",VLOOKUP($E37,'1MD ELO (5)'!$A$7:$O$80,5))</f>
        <v/>
      </c>
      <c r="E37" s="48"/>
      <c r="F37" s="77" t="str">
        <f>UPPER(IF($E37="","",VLOOKUP($E37,'1MD ELO (5)'!$A$7:$O$80,2)))</f>
        <v/>
      </c>
      <c r="G37" s="77" t="str">
        <f>IF($E37="","",VLOOKUP($E37,'1MD ELO (5)'!$A$7:$O$80,3))</f>
        <v/>
      </c>
      <c r="H37" s="77"/>
      <c r="I37" s="77" t="str">
        <f>IF($E37="","",VLOOKUP($E37,'1MD ELO (5)'!$A$7:$O$80,4))</f>
        <v/>
      </c>
      <c r="J37" s="294"/>
      <c r="K37" s="295" t="str">
        <f>UPPER(IF(OR(J38="a",J38="as"),F37,IF(OR(J38="b",J38="bs"),F38,)))</f>
        <v/>
      </c>
      <c r="L37" s="308"/>
      <c r="M37" s="300"/>
      <c r="N37" s="297"/>
      <c r="O37" s="318" t="str">
        <f>UPPER(IF(OR(P23="a",P23="as"),Q14,IF(OR(P23="b",P23="bs"),Q30,)))</f>
        <v/>
      </c>
      <c r="P37" s="319"/>
      <c r="Q37" s="316"/>
      <c r="R37" s="317"/>
      <c r="S37" s="56"/>
    </row>
    <row r="38" spans="1:19" s="5" customFormat="1" ht="9.6" customHeight="1">
      <c r="A38" s="309" t="s">
        <v>298</v>
      </c>
      <c r="B38" s="47" t="str">
        <f>IF($E38="","",VLOOKUP($E38,'1MD ELO (5)'!$A$7:$O$80,14))</f>
        <v/>
      </c>
      <c r="C38" s="47" t="str">
        <f>IF($E38="","",VLOOKUP($E38,'1MD ELO (5)'!$A$7:$O$80,15))</f>
        <v/>
      </c>
      <c r="D38" s="293" t="str">
        <f>IF($E38="","",VLOOKUP($E38,'1MD ELO (5)'!$A$7:$O$80,5))</f>
        <v/>
      </c>
      <c r="E38" s="48"/>
      <c r="F38" s="50" t="str">
        <f>UPPER(IF($E38="","",VLOOKUP($E38,'1MD ELO (5)'!$A$7:$O$80,2)))</f>
        <v/>
      </c>
      <c r="G38" s="50" t="str">
        <f>IF($E38="","",VLOOKUP($E38,'1MD ELO (5)'!$A$7:$O$80,3))</f>
        <v/>
      </c>
      <c r="H38" s="50"/>
      <c r="I38" s="50" t="str">
        <f>IF($E38="","",VLOOKUP($E38,'1MD ELO (5)'!$A$7:$O$80,4))</f>
        <v/>
      </c>
      <c r="J38" s="299"/>
      <c r="K38" s="300"/>
      <c r="L38" s="297"/>
      <c r="M38" s="297"/>
      <c r="N38" s="320"/>
      <c r="O38" s="108" t="s">
        <v>173</v>
      </c>
      <c r="P38" s="321"/>
      <c r="Q38" s="318" t="str">
        <f>UPPER(IF(OR(P38="a",P38="as"),O37,IF(OR(P38="b",P38="bs"),O39,)))</f>
        <v/>
      </c>
      <c r="R38" s="319"/>
      <c r="S38" s="56"/>
    </row>
    <row r="39" spans="1:19" s="5" customFormat="1" ht="9.6" customHeight="1">
      <c r="A39" s="292" t="s">
        <v>299</v>
      </c>
      <c r="B39" s="47" t="str">
        <f>IF($E39="","",VLOOKUP($E39,'1MD ELO (5)'!$A$7:$O$80,14))</f>
        <v/>
      </c>
      <c r="C39" s="47" t="str">
        <f>IF($E39="","",VLOOKUP($E39,'1MD ELO (5)'!$A$7:$O$80,15))</f>
        <v/>
      </c>
      <c r="D39" s="293" t="str">
        <f>IF($E39="","",VLOOKUP($E39,'1MD ELO (5)'!$A$7:$O$80,5))</f>
        <v/>
      </c>
      <c r="E39" s="48"/>
      <c r="F39" s="50" t="str">
        <f>UPPER(IF($E39="","",VLOOKUP($E39,'1MD ELO (5)'!$A$7:$O$80,2)))</f>
        <v/>
      </c>
      <c r="G39" s="50" t="str">
        <f>IF($E39="","",VLOOKUP($E39,'1MD ELO (5)'!$A$7:$O$80,3))</f>
        <v/>
      </c>
      <c r="H39" s="50"/>
      <c r="I39" s="50" t="str">
        <f>IF($E39="","",VLOOKUP($E39,'1MD ELO (5)'!$A$7:$O$80,4))</f>
        <v/>
      </c>
      <c r="J39" s="294"/>
      <c r="K39" s="295" t="str">
        <f>UPPER(IF(OR(J40="a",J40="as"),F39,IF(OR(J40="b",J40="bs"),F40,)))</f>
        <v/>
      </c>
      <c r="L39" s="296"/>
      <c r="M39" s="297"/>
      <c r="N39" s="322"/>
      <c r="O39" s="318" t="str">
        <f>UPPER(IF(OR(P55="a",P55="as"),Q46,IF(OR(P55="b",P55="bs"),Q62,)))</f>
        <v/>
      </c>
      <c r="P39" s="323"/>
      <c r="Q39" s="317"/>
      <c r="R39" s="317"/>
      <c r="S39" s="56"/>
    </row>
    <row r="40" spans="1:19" s="5" customFormat="1" ht="9.6" customHeight="1">
      <c r="A40" s="298" t="s">
        <v>300</v>
      </c>
      <c r="B40" s="47" t="str">
        <f>IF($E40="","",VLOOKUP($E40,'1MD ELO (5)'!$A$7:$O$80,14))</f>
        <v/>
      </c>
      <c r="C40" s="47" t="str">
        <f>IF($E40="","",VLOOKUP($E40,'1MD ELO (5)'!$A$7:$O$80,15))</f>
        <v/>
      </c>
      <c r="D40" s="293" t="str">
        <f>IF($E40="","",VLOOKUP($E40,'1MD ELO (5)'!$A$7:$O$80,5))</f>
        <v/>
      </c>
      <c r="E40" s="48"/>
      <c r="F40" s="77" t="str">
        <f>UPPER(IF($E40="","",VLOOKUP($E40,'1MD ELO (5)'!$A$7:$O$80,2)))</f>
        <v/>
      </c>
      <c r="G40" s="77" t="str">
        <f>IF($E40="","",VLOOKUP($E40,'1MD ELO (5)'!$A$7:$O$80,3))</f>
        <v/>
      </c>
      <c r="H40" s="77"/>
      <c r="I40" s="77" t="str">
        <f>IF($E40="","",VLOOKUP($E40,'1MD ELO (5)'!$A$7:$O$80,4))</f>
        <v/>
      </c>
      <c r="J40" s="299"/>
      <c r="K40" s="300"/>
      <c r="L40" s="301"/>
      <c r="M40" s="295" t="str">
        <f>UPPER(IF(OR(L40="a",L40="as"),K39,IF(OR(L40="b",L40="bs"),K41,)))</f>
        <v/>
      </c>
      <c r="N40" s="296"/>
      <c r="O40" s="317"/>
      <c r="P40" s="317"/>
      <c r="Q40" s="317"/>
      <c r="R40" s="317"/>
      <c r="S40" s="56"/>
    </row>
    <row r="41" spans="1:19" s="5" customFormat="1" ht="9.6" customHeight="1">
      <c r="A41" s="302" t="s">
        <v>301</v>
      </c>
      <c r="B41" s="47" t="str">
        <f>IF($E41="","",VLOOKUP($E41,'1MD ELO (5)'!$A$7:$O$80,14))</f>
        <v/>
      </c>
      <c r="C41" s="47" t="str">
        <f>IF($E41="","",VLOOKUP($E41,'1MD ELO (5)'!$A$7:$O$80,15))</f>
        <v/>
      </c>
      <c r="D41" s="293" t="str">
        <f>IF($E41="","",VLOOKUP($E41,'1MD ELO (5)'!$A$7:$O$80,5))</f>
        <v/>
      </c>
      <c r="E41" s="48"/>
      <c r="F41" s="77" t="str">
        <f>UPPER(IF($E41="","",VLOOKUP($E41,'1MD ELO (5)'!$A$7:$O$80,2)))</f>
        <v/>
      </c>
      <c r="G41" s="77" t="str">
        <f>IF($E41="","",VLOOKUP($E41,'1MD ELO (5)'!$A$7:$O$80,3))</f>
        <v/>
      </c>
      <c r="H41" s="77"/>
      <c r="I41" s="77" t="str">
        <f>IF($E41="","",VLOOKUP($E41,'1MD ELO (5)'!$A$7:$O$80,4))</f>
        <v/>
      </c>
      <c r="J41" s="294"/>
      <c r="K41" s="295" t="str">
        <f>UPPER(IF(OR(J42="a",J42="as"),F41,IF(OR(J42="b",J42="bs"),F42,)))</f>
        <v/>
      </c>
      <c r="L41" s="303"/>
      <c r="M41" s="300"/>
      <c r="N41" s="304"/>
      <c r="O41" s="317"/>
      <c r="P41" s="317"/>
      <c r="Q41" s="719" t="str">
        <f>IF(Y3="","",CONCATENATE(AB1," pont"))</f>
        <v/>
      </c>
      <c r="R41" s="719"/>
      <c r="S41" s="56"/>
    </row>
    <row r="42" spans="1:19" s="5" customFormat="1" ht="9.6" customHeight="1">
      <c r="A42" s="302" t="s">
        <v>302</v>
      </c>
      <c r="B42" s="47" t="str">
        <f>IF($E42="","",VLOOKUP($E42,'1MD ELO (5)'!$A$7:$O$80,14))</f>
        <v/>
      </c>
      <c r="C42" s="47" t="str">
        <f>IF($E42="","",VLOOKUP($E42,'1MD ELO (5)'!$A$7:$O$80,15))</f>
        <v/>
      </c>
      <c r="D42" s="293" t="str">
        <f>IF($E42="","",VLOOKUP($E42,'1MD ELO (5)'!$A$7:$O$80,5))</f>
        <v/>
      </c>
      <c r="E42" s="48"/>
      <c r="F42" s="77" t="str">
        <f>UPPER(IF($E42="","",VLOOKUP($E42,'1MD ELO (5)'!$A$7:$O$80,2)))</f>
        <v/>
      </c>
      <c r="G42" s="77" t="str">
        <f>IF($E42="","",VLOOKUP($E42,'1MD ELO (5)'!$A$7:$O$80,3))</f>
        <v/>
      </c>
      <c r="H42" s="77"/>
      <c r="I42" s="77" t="str">
        <f>IF($E42="","",VLOOKUP($E42,'1MD ELO (5)'!$A$7:$O$80,4))</f>
        <v/>
      </c>
      <c r="J42" s="299"/>
      <c r="K42" s="300"/>
      <c r="L42" s="297"/>
      <c r="M42" s="87" t="s">
        <v>173</v>
      </c>
      <c r="N42" s="73"/>
      <c r="O42" s="295" t="str">
        <f>UPPER(IF(OR(N42="a",N42="as"),M40,IF(OR(N42="b",N42="bs"),M44,)))</f>
        <v/>
      </c>
      <c r="P42" s="296"/>
      <c r="Q42" s="297"/>
      <c r="R42" s="297"/>
      <c r="S42" s="56"/>
    </row>
    <row r="43" spans="1:19" s="5" customFormat="1" ht="9.6" customHeight="1">
      <c r="A43" s="302" t="s">
        <v>303</v>
      </c>
      <c r="B43" s="47" t="str">
        <f>IF($E43="","",VLOOKUP($E43,'1MD ELO (5)'!$A$7:$O$80,14))</f>
        <v/>
      </c>
      <c r="C43" s="47" t="str">
        <f>IF($E43="","",VLOOKUP($E43,'1MD ELO (5)'!$A$7:$O$80,15))</f>
        <v/>
      </c>
      <c r="D43" s="293" t="str">
        <f>IF($E43="","",VLOOKUP($E43,'1MD ELO (5)'!$A$7:$O$80,5))</f>
        <v/>
      </c>
      <c r="E43" s="48"/>
      <c r="F43" s="77" t="str">
        <f>UPPER(IF($E43="","",VLOOKUP($E43,'1MD ELO (5)'!$A$7:$O$80,2)))</f>
        <v/>
      </c>
      <c r="G43" s="77" t="str">
        <f>IF($E43="","",VLOOKUP($E43,'1MD ELO (5)'!$A$7:$O$80,3))</f>
        <v/>
      </c>
      <c r="H43" s="77"/>
      <c r="I43" s="77" t="str">
        <f>IF($E43="","",VLOOKUP($E43,'1MD ELO (5)'!$A$7:$O$80,4))</f>
        <v/>
      </c>
      <c r="J43" s="294"/>
      <c r="K43" s="295" t="str">
        <f>UPPER(IF(OR(J44="a",J44="as"),F43,IF(OR(J44="b",J44="bs"),F44,)))</f>
        <v/>
      </c>
      <c r="L43" s="296"/>
      <c r="M43" s="305"/>
      <c r="N43" s="306"/>
      <c r="O43" s="300"/>
      <c r="P43" s="304"/>
      <c r="Q43" s="297"/>
      <c r="R43" s="297"/>
      <c r="S43" s="56"/>
    </row>
    <row r="44" spans="1:19" s="5" customFormat="1" ht="9.6" customHeight="1">
      <c r="A44" s="302" t="s">
        <v>304</v>
      </c>
      <c r="B44" s="47" t="str">
        <f>IF($E44="","",VLOOKUP($E44,'1MD ELO (5)'!$A$7:$O$80,14))</f>
        <v/>
      </c>
      <c r="C44" s="47" t="str">
        <f>IF($E44="","",VLOOKUP($E44,'1MD ELO (5)'!$A$7:$O$80,15))</f>
        <v/>
      </c>
      <c r="D44" s="293" t="str">
        <f>IF($E44="","",VLOOKUP($E44,'1MD ELO (5)'!$A$7:$O$80,5))</f>
        <v/>
      </c>
      <c r="E44" s="48"/>
      <c r="F44" s="77" t="str">
        <f>UPPER(IF($E44="","",VLOOKUP($E44,'1MD ELO (5)'!$A$7:$O$80,2)))</f>
        <v/>
      </c>
      <c r="G44" s="77" t="str">
        <f>IF($E44="","",VLOOKUP($E44,'1MD ELO (5)'!$A$7:$O$80,3))</f>
        <v/>
      </c>
      <c r="H44" s="77"/>
      <c r="I44" s="77" t="str">
        <f>IF($E44="","",VLOOKUP($E44,'1MD ELO (5)'!$A$7:$O$80,4))</f>
        <v/>
      </c>
      <c r="J44" s="299"/>
      <c r="K44" s="300"/>
      <c r="L44" s="301"/>
      <c r="M44" s="295" t="str">
        <f>UPPER(IF(OR(L44="a",L44="as"),K43,IF(OR(L44="b",L44="bs"),K45,)))</f>
        <v/>
      </c>
      <c r="N44" s="307"/>
      <c r="O44" s="297"/>
      <c r="P44" s="304"/>
      <c r="Q44" s="297"/>
      <c r="R44" s="297"/>
      <c r="S44" s="56"/>
    </row>
    <row r="45" spans="1:19" s="5" customFormat="1" ht="9.6" customHeight="1">
      <c r="A45" s="298" t="s">
        <v>305</v>
      </c>
      <c r="B45" s="47" t="str">
        <f>IF($E45="","",VLOOKUP($E45,'1MD ELO (5)'!$A$7:$O$80,14))</f>
        <v/>
      </c>
      <c r="C45" s="47" t="str">
        <f>IF($E45="","",VLOOKUP($E45,'1MD ELO (5)'!$A$7:$O$80,15))</f>
        <v/>
      </c>
      <c r="D45" s="293" t="str">
        <f>IF($E45="","",VLOOKUP($E45,'1MD ELO (5)'!$A$7:$O$80,5))</f>
        <v/>
      </c>
      <c r="E45" s="48"/>
      <c r="F45" s="77" t="str">
        <f>UPPER(IF($E45="","",VLOOKUP($E45,'1MD ELO (5)'!$A$7:$O$80,2)))</f>
        <v/>
      </c>
      <c r="G45" s="77" t="str">
        <f>IF($E45="","",VLOOKUP($E45,'1MD ELO (5)'!$A$7:$O$80,3))</f>
        <v/>
      </c>
      <c r="H45" s="77"/>
      <c r="I45" s="77" t="str">
        <f>IF($E45="","",VLOOKUP($E45,'1MD ELO (5)'!$A$7:$O$80,4))</f>
        <v/>
      </c>
      <c r="J45" s="294"/>
      <c r="K45" s="295" t="str">
        <f>UPPER(IF(OR(J46="a",J46="as"),F45,IF(OR(J46="b",J46="bs"),F46,)))</f>
        <v/>
      </c>
      <c r="L45" s="308"/>
      <c r="M45" s="300"/>
      <c r="N45" s="297"/>
      <c r="O45" s="297"/>
      <c r="P45" s="304"/>
      <c r="Q45" s="297"/>
      <c r="R45" s="297"/>
      <c r="S45" s="56"/>
    </row>
    <row r="46" spans="1:19" s="5" customFormat="1" ht="9.6" customHeight="1">
      <c r="A46" s="309" t="s">
        <v>306</v>
      </c>
      <c r="B46" s="47" t="str">
        <f>IF($E46="","",VLOOKUP($E46,'1MD ELO (5)'!$A$7:$O$80,14))</f>
        <v/>
      </c>
      <c r="C46" s="47" t="str">
        <f>IF($E46="","",VLOOKUP($E46,'1MD ELO (5)'!$A$7:$O$80,15))</f>
        <v/>
      </c>
      <c r="D46" s="293" t="str">
        <f>IF($E46="","",VLOOKUP($E46,'1MD ELO (5)'!$A$7:$O$80,5))</f>
        <v/>
      </c>
      <c r="E46" s="48"/>
      <c r="F46" s="50" t="str">
        <f>UPPER(IF($E46="","",VLOOKUP($E46,'1MD ELO (5)'!$A$7:$O$80,2)))</f>
        <v/>
      </c>
      <c r="G46" s="50" t="str">
        <f>IF($E46="","",VLOOKUP($E46,'1MD ELO (5)'!$A$7:$O$80,3))</f>
        <v/>
      </c>
      <c r="H46" s="50"/>
      <c r="I46" s="50" t="str">
        <f>IF($E46="","",VLOOKUP($E46,'1MD ELO (5)'!$A$7:$O$80,4))</f>
        <v/>
      </c>
      <c r="J46" s="299"/>
      <c r="K46" s="300"/>
      <c r="L46" s="297"/>
      <c r="M46" s="297"/>
      <c r="N46" s="310"/>
      <c r="O46" s="87" t="s">
        <v>173</v>
      </c>
      <c r="P46" s="73"/>
      <c r="Q46" s="295" t="str">
        <f>UPPER(IF(OR(P46="a",P46="as"),O42,IF(OR(P46="b",P46="bs"),O50,)))</f>
        <v/>
      </c>
      <c r="R46" s="296"/>
      <c r="S46" s="56"/>
    </row>
    <row r="47" spans="1:19" s="5" customFormat="1" ht="9.6" customHeight="1">
      <c r="A47" s="292" t="s">
        <v>307</v>
      </c>
      <c r="B47" s="47" t="str">
        <f>IF($E47="","",VLOOKUP($E47,'1MD ELO (5)'!$A$7:$O$80,14))</f>
        <v/>
      </c>
      <c r="C47" s="47" t="str">
        <f>IF($E47="","",VLOOKUP($E47,'1MD ELO (5)'!$A$7:$O$80,15))</f>
        <v/>
      </c>
      <c r="D47" s="293" t="str">
        <f>IF($E47="","",VLOOKUP($E47,'1MD ELO (5)'!$A$7:$O$80,5))</f>
        <v/>
      </c>
      <c r="E47" s="48"/>
      <c r="F47" s="50" t="str">
        <f>UPPER(IF($E47="","",VLOOKUP($E47,'1MD ELO (5)'!$A$7:$O$80,2)))</f>
        <v/>
      </c>
      <c r="G47" s="50" t="str">
        <f>IF($E47="","",VLOOKUP($E47,'1MD ELO (5)'!$A$7:$O$80,3))</f>
        <v/>
      </c>
      <c r="H47" s="50"/>
      <c r="I47" s="50" t="str">
        <f>IF($E47="","",VLOOKUP($E47,'1MD ELO (5)'!$A$7:$O$80,4))</f>
        <v/>
      </c>
      <c r="J47" s="294"/>
      <c r="K47" s="295" t="str">
        <f>UPPER(IF(OR(J48="a",J48="as"),F47,IF(OR(J48="b",J48="bs"),F48,)))</f>
        <v/>
      </c>
      <c r="L47" s="296"/>
      <c r="M47" s="297"/>
      <c r="N47" s="297"/>
      <c r="O47" s="297"/>
      <c r="P47" s="304"/>
      <c r="Q47" s="300"/>
      <c r="R47" s="304"/>
      <c r="S47" s="56"/>
    </row>
    <row r="48" spans="1:19" s="5" customFormat="1" ht="9.6" customHeight="1">
      <c r="A48" s="298" t="s">
        <v>308</v>
      </c>
      <c r="B48" s="47" t="str">
        <f>IF($E48="","",VLOOKUP($E48,'1MD ELO (5)'!$A$7:$O$80,14))</f>
        <v/>
      </c>
      <c r="C48" s="47" t="str">
        <f>IF($E48="","",VLOOKUP($E48,'1MD ELO (5)'!$A$7:$O$80,15))</f>
        <v/>
      </c>
      <c r="D48" s="293" t="str">
        <f>IF($E48="","",VLOOKUP($E48,'1MD ELO (5)'!$A$7:$O$80,5))</f>
        <v/>
      </c>
      <c r="E48" s="48"/>
      <c r="F48" s="77" t="str">
        <f>UPPER(IF($E48="","",VLOOKUP($E48,'1MD ELO (5)'!$A$7:$O$80,2)))</f>
        <v/>
      </c>
      <c r="G48" s="77" t="str">
        <f>IF($E48="","",VLOOKUP($E48,'1MD ELO (5)'!$A$7:$O$80,3))</f>
        <v/>
      </c>
      <c r="H48" s="77"/>
      <c r="I48" s="77" t="str">
        <f>IF($E48="","",VLOOKUP($E48,'1MD ELO (5)'!$A$7:$O$80,4))</f>
        <v/>
      </c>
      <c r="J48" s="299"/>
      <c r="K48" s="300"/>
      <c r="L48" s="301"/>
      <c r="M48" s="295" t="str">
        <f>UPPER(IF(OR(L48="a",L48="as"),K47,IF(OR(L48="b",L48="bs"),K49,)))</f>
        <v/>
      </c>
      <c r="N48" s="296"/>
      <c r="O48" s="297"/>
      <c r="P48" s="304"/>
      <c r="Q48" s="297"/>
      <c r="R48" s="304"/>
      <c r="S48" s="56"/>
    </row>
    <row r="49" spans="1:19" s="5" customFormat="1" ht="9.6" customHeight="1">
      <c r="A49" s="302" t="s">
        <v>309</v>
      </c>
      <c r="B49" s="47" t="str">
        <f>IF($E49="","",VLOOKUP($E49,'1MD ELO (5)'!$A$7:$O$80,14))</f>
        <v/>
      </c>
      <c r="C49" s="47" t="str">
        <f>IF($E49="","",VLOOKUP($E49,'1MD ELO (5)'!$A$7:$O$80,15))</f>
        <v/>
      </c>
      <c r="D49" s="293" t="str">
        <f>IF($E49="","",VLOOKUP($E49,'1MD ELO (5)'!$A$7:$O$80,5))</f>
        <v/>
      </c>
      <c r="E49" s="48"/>
      <c r="F49" s="77" t="str">
        <f>UPPER(IF($E49="","",VLOOKUP($E49,'1MD ELO (5)'!$A$7:$O$80,2)))</f>
        <v/>
      </c>
      <c r="G49" s="77" t="str">
        <f>IF($E49="","",VLOOKUP($E49,'1MD ELO (5)'!$A$7:$O$80,3))</f>
        <v/>
      </c>
      <c r="H49" s="77"/>
      <c r="I49" s="77" t="str">
        <f>IF($E49="","",VLOOKUP($E49,'1MD ELO (5)'!$A$7:$O$80,4))</f>
        <v/>
      </c>
      <c r="J49" s="294"/>
      <c r="K49" s="295" t="str">
        <f>UPPER(IF(OR(J50="a",J50="as"),F49,IF(OR(J50="b",J50="bs"),F50,)))</f>
        <v/>
      </c>
      <c r="L49" s="303"/>
      <c r="M49" s="300"/>
      <c r="N49" s="304"/>
      <c r="O49" s="297"/>
      <c r="P49" s="304"/>
      <c r="Q49" s="297"/>
      <c r="R49" s="304"/>
      <c r="S49" s="56"/>
    </row>
    <row r="50" spans="1:19" s="5" customFormat="1" ht="9.6" customHeight="1">
      <c r="A50" s="302" t="s">
        <v>310</v>
      </c>
      <c r="B50" s="47" t="str">
        <f>IF($E50="","",VLOOKUP($E50,'1MD ELO (5)'!$A$7:$O$80,14))</f>
        <v/>
      </c>
      <c r="C50" s="47" t="str">
        <f>IF($E50="","",VLOOKUP($E50,'1MD ELO (5)'!$A$7:$O$80,15))</f>
        <v/>
      </c>
      <c r="D50" s="293" t="str">
        <f>IF($E50="","",VLOOKUP($E50,'1MD ELO (5)'!$A$7:$O$80,5))</f>
        <v/>
      </c>
      <c r="E50" s="48"/>
      <c r="F50" s="77" t="str">
        <f>UPPER(IF($E50="","",VLOOKUP($E50,'1MD ELO (5)'!$A$7:$O$80,2)))</f>
        <v/>
      </c>
      <c r="G50" s="77" t="str">
        <f>IF($E50="","",VLOOKUP($E50,'1MD ELO (5)'!$A$7:$O$80,3))</f>
        <v/>
      </c>
      <c r="H50" s="77"/>
      <c r="I50" s="77" t="str">
        <f>IF($E50="","",VLOOKUP($E50,'1MD ELO (5)'!$A$7:$O$80,4))</f>
        <v/>
      </c>
      <c r="J50" s="299"/>
      <c r="K50" s="300"/>
      <c r="L50" s="297"/>
      <c r="M50" s="87" t="s">
        <v>173</v>
      </c>
      <c r="N50" s="73"/>
      <c r="O50" s="295" t="str">
        <f>UPPER(IF(OR(N50="a",N50="as"),M48,IF(OR(N50="b",N50="bs"),M52,)))</f>
        <v/>
      </c>
      <c r="P50" s="308"/>
      <c r="Q50" s="297"/>
      <c r="R50" s="304"/>
      <c r="S50" s="56"/>
    </row>
    <row r="51" spans="1:19" s="5" customFormat="1" ht="9.6" customHeight="1">
      <c r="A51" s="302" t="s">
        <v>311</v>
      </c>
      <c r="B51" s="47" t="str">
        <f>IF($E51="","",VLOOKUP($E51,'1MD ELO (5)'!$A$7:$O$80,14))</f>
        <v/>
      </c>
      <c r="C51" s="47" t="str">
        <f>IF($E51="","",VLOOKUP($E51,'1MD ELO (5)'!$A$7:$O$80,15))</f>
        <v/>
      </c>
      <c r="D51" s="293" t="str">
        <f>IF($E51="","",VLOOKUP($E51,'1MD ELO (5)'!$A$7:$O$80,5))</f>
        <v/>
      </c>
      <c r="E51" s="48"/>
      <c r="F51" s="77" t="str">
        <f>UPPER(IF($E51="","",VLOOKUP($E51,'1MD ELO (5)'!$A$7:$O$80,2)))</f>
        <v/>
      </c>
      <c r="G51" s="77" t="str">
        <f>IF($E51="","",VLOOKUP($E51,'1MD ELO (5)'!$A$7:$O$80,3))</f>
        <v/>
      </c>
      <c r="H51" s="77"/>
      <c r="I51" s="77" t="str">
        <f>IF($E51="","",VLOOKUP($E51,'1MD ELO (5)'!$A$7:$O$80,4))</f>
        <v/>
      </c>
      <c r="J51" s="294"/>
      <c r="K51" s="295" t="str">
        <f>UPPER(IF(OR(J52="a",J52="as"),F51,IF(OR(J52="b",J52="bs"),F52,)))</f>
        <v/>
      </c>
      <c r="L51" s="296"/>
      <c r="M51" s="305"/>
      <c r="N51" s="306"/>
      <c r="O51" s="300"/>
      <c r="P51" s="297"/>
      <c r="Q51" s="297"/>
      <c r="R51" s="304"/>
      <c r="S51" s="56"/>
    </row>
    <row r="52" spans="1:19" s="5" customFormat="1" ht="9.6" customHeight="1">
      <c r="A52" s="302" t="s">
        <v>312</v>
      </c>
      <c r="B52" s="47" t="str">
        <f>IF($E52="","",VLOOKUP($E52,'1MD ELO (5)'!$A$7:$O$80,14))</f>
        <v/>
      </c>
      <c r="C52" s="47" t="str">
        <f>IF($E52="","",VLOOKUP($E52,'1MD ELO (5)'!$A$7:$O$80,15))</f>
        <v/>
      </c>
      <c r="D52" s="293" t="str">
        <f>IF($E52="","",VLOOKUP($E52,'1MD ELO (5)'!$A$7:$O$80,5))</f>
        <v/>
      </c>
      <c r="E52" s="48"/>
      <c r="F52" s="77" t="str">
        <f>UPPER(IF($E52="","",VLOOKUP($E52,'1MD ELO (5)'!$A$7:$O$80,2)))</f>
        <v/>
      </c>
      <c r="G52" s="77" t="str">
        <f>IF($E52="","",VLOOKUP($E52,'1MD ELO (5)'!$A$7:$O$80,3))</f>
        <v/>
      </c>
      <c r="H52" s="77"/>
      <c r="I52" s="77" t="str">
        <f>IF($E52="","",VLOOKUP($E52,'1MD ELO (5)'!$A$7:$O$80,4))</f>
        <v/>
      </c>
      <c r="J52" s="299"/>
      <c r="K52" s="300"/>
      <c r="L52" s="301"/>
      <c r="M52" s="295" t="str">
        <f>UPPER(IF(OR(L52="a",L52="as"),K51,IF(OR(L52="b",L52="bs"),K53,)))</f>
        <v/>
      </c>
      <c r="N52" s="307"/>
      <c r="O52" s="297"/>
      <c r="P52" s="297"/>
      <c r="Q52" s="297"/>
      <c r="R52" s="304"/>
      <c r="S52" s="56"/>
    </row>
    <row r="53" spans="1:19" s="5" customFormat="1" ht="9.6" customHeight="1">
      <c r="A53" s="298" t="s">
        <v>313</v>
      </c>
      <c r="B53" s="47" t="str">
        <f>IF($E53="","",VLOOKUP($E53,'1MD ELO (5)'!$A$7:$O$80,14))</f>
        <v/>
      </c>
      <c r="C53" s="47" t="str">
        <f>IF($E53="","",VLOOKUP($E53,'1MD ELO (5)'!$A$7:$O$80,15))</f>
        <v/>
      </c>
      <c r="D53" s="293" t="str">
        <f>IF($E53="","",VLOOKUP($E53,'1MD ELO (5)'!$A$7:$O$80,5))</f>
        <v/>
      </c>
      <c r="E53" s="48"/>
      <c r="F53" s="77" t="str">
        <f>UPPER(IF($E53="","",VLOOKUP($E53,'1MD ELO (5)'!$A$7:$O$80,2)))</f>
        <v/>
      </c>
      <c r="G53" s="77" t="str">
        <f>IF($E53="","",VLOOKUP($E53,'1MD ELO (5)'!$A$7:$O$80,3))</f>
        <v/>
      </c>
      <c r="H53" s="77"/>
      <c r="I53" s="77" t="str">
        <f>IF($E53="","",VLOOKUP($E53,'1MD ELO (5)'!$A$7:$O$80,4))</f>
        <v/>
      </c>
      <c r="J53" s="294"/>
      <c r="K53" s="295" t="str">
        <f>UPPER(IF(OR(J54="a",J54="as"),F53,IF(OR(J54="b",J54="bs"),F54,)))</f>
        <v/>
      </c>
      <c r="L53" s="308"/>
      <c r="M53" s="300"/>
      <c r="N53" s="297"/>
      <c r="O53" s="297"/>
      <c r="P53" s="297"/>
      <c r="Q53" s="297"/>
      <c r="R53" s="304"/>
      <c r="S53" s="56"/>
    </row>
    <row r="54" spans="1:19" s="5" customFormat="1" ht="9.6" customHeight="1">
      <c r="A54" s="309" t="s">
        <v>314</v>
      </c>
      <c r="B54" s="47" t="str">
        <f>IF($E54="","",VLOOKUP($E54,'1MD ELO (5)'!$A$7:$O$80,14))</f>
        <v/>
      </c>
      <c r="C54" s="47" t="str">
        <f>IF($E54="","",VLOOKUP($E54,'1MD ELO (5)'!$A$7:$O$80,15))</f>
        <v/>
      </c>
      <c r="D54" s="293" t="str">
        <f>IF($E54="","",VLOOKUP($E54,'1MD ELO (5)'!$A$7:$O$80,5))</f>
        <v/>
      </c>
      <c r="E54" s="48"/>
      <c r="F54" s="50" t="str">
        <f>UPPER(IF($E54="","",VLOOKUP($E54,'1MD ELO (5)'!$A$7:$O$80,2)))</f>
        <v/>
      </c>
      <c r="G54" s="50" t="str">
        <f>IF($E54="","",VLOOKUP($E54,'1MD ELO (5)'!$A$7:$O$80,3))</f>
        <v/>
      </c>
      <c r="H54" s="50"/>
      <c r="I54" s="50" t="str">
        <f>IF($E54="","",VLOOKUP($E54,'1MD ELO (5)'!$A$7:$O$80,4))</f>
        <v/>
      </c>
      <c r="J54" s="299"/>
      <c r="K54" s="300"/>
      <c r="L54" s="297"/>
      <c r="M54" s="297"/>
      <c r="N54" s="310"/>
      <c r="O54" s="311" t="s">
        <v>315</v>
      </c>
      <c r="P54" s="312"/>
      <c r="Q54" s="295" t="str">
        <f>UPPER(IF(OR(P55="a",P55="as"),Q46,IF(OR(P55="b",P55="bs"),Q62,)))</f>
        <v/>
      </c>
      <c r="R54" s="313"/>
      <c r="S54" s="56"/>
    </row>
    <row r="55" spans="1:19" s="5" customFormat="1" ht="9.6" customHeight="1">
      <c r="A55" s="292" t="s">
        <v>316</v>
      </c>
      <c r="B55" s="47" t="str">
        <f>IF($E55="","",VLOOKUP($E55,'1MD ELO (5)'!$A$7:$O$80,14))</f>
        <v/>
      </c>
      <c r="C55" s="47" t="str">
        <f>IF($E55="","",VLOOKUP($E55,'1MD ELO (5)'!$A$7:$O$80,15))</f>
        <v/>
      </c>
      <c r="D55" s="293" t="str">
        <f>IF($E55="","",VLOOKUP($E55,'1MD ELO (5)'!$A$7:$O$80,5))</f>
        <v/>
      </c>
      <c r="E55" s="48"/>
      <c r="F55" s="50" t="str">
        <f>UPPER(IF($E55="","",VLOOKUP($E55,'1MD ELO (5)'!$A$7:$O$80,2)))</f>
        <v/>
      </c>
      <c r="G55" s="50" t="str">
        <f>IF($E55="","",VLOOKUP($E55,'1MD ELO (5)'!$A$7:$O$80,3))</f>
        <v/>
      </c>
      <c r="H55" s="50"/>
      <c r="I55" s="50" t="str">
        <f>IF($E55="","",VLOOKUP($E55,'1MD ELO (5)'!$A$7:$O$80,4))</f>
        <v/>
      </c>
      <c r="J55" s="294"/>
      <c r="K55" s="295" t="str">
        <f>UPPER(IF(OR(J56="a",J56="as"),F55,IF(OR(J56="b",J56="bs"),F56,)))</f>
        <v/>
      </c>
      <c r="L55" s="296"/>
      <c r="M55" s="297"/>
      <c r="N55" s="297"/>
      <c r="O55" s="87" t="s">
        <v>173</v>
      </c>
      <c r="P55" s="314"/>
      <c r="Q55" s="300"/>
      <c r="R55" s="315"/>
      <c r="S55" s="56"/>
    </row>
    <row r="56" spans="1:19" s="5" customFormat="1" ht="9.6" customHeight="1">
      <c r="A56" s="298" t="s">
        <v>317</v>
      </c>
      <c r="B56" s="47" t="str">
        <f>IF($E56="","",VLOOKUP($E56,'1MD ELO (5)'!$A$7:$O$80,14))</f>
        <v/>
      </c>
      <c r="C56" s="47" t="str">
        <f>IF($E56="","",VLOOKUP($E56,'1MD ELO (5)'!$A$7:$O$80,15))</f>
        <v/>
      </c>
      <c r="D56" s="293" t="str">
        <f>IF($E56="","",VLOOKUP($E56,'1MD ELO (5)'!$A$7:$O$80,5))</f>
        <v/>
      </c>
      <c r="E56" s="48"/>
      <c r="F56" s="77" t="str">
        <f>UPPER(IF($E56="","",VLOOKUP($E56,'1MD ELO (5)'!$A$7:$O$80,2)))</f>
        <v/>
      </c>
      <c r="G56" s="77" t="str">
        <f>IF($E56="","",VLOOKUP($E56,'1MD ELO (5)'!$A$7:$O$80,3))</f>
        <v/>
      </c>
      <c r="H56" s="77"/>
      <c r="I56" s="77" t="str">
        <f>IF($E56="","",VLOOKUP($E56,'1MD ELO (5)'!$A$7:$O$80,4))</f>
        <v/>
      </c>
      <c r="J56" s="299"/>
      <c r="K56" s="300"/>
      <c r="L56" s="301"/>
      <c r="M56" s="295" t="str">
        <f>UPPER(IF(OR(L56="a",L56="as"),K55,IF(OR(L56="b",L56="bs"),K57,)))</f>
        <v/>
      </c>
      <c r="N56" s="296"/>
      <c r="O56" s="297"/>
      <c r="P56" s="297"/>
      <c r="Q56" s="297"/>
      <c r="R56" s="304"/>
      <c r="S56" s="56"/>
    </row>
    <row r="57" spans="1:19" s="5" customFormat="1" ht="9.6" customHeight="1">
      <c r="A57" s="302" t="s">
        <v>318</v>
      </c>
      <c r="B57" s="47" t="str">
        <f>IF($E57="","",VLOOKUP($E57,'1MD ELO (5)'!$A$7:$O$80,14))</f>
        <v/>
      </c>
      <c r="C57" s="47" t="str">
        <f>IF($E57="","",VLOOKUP($E57,'1MD ELO (5)'!$A$7:$O$80,15))</f>
        <v/>
      </c>
      <c r="D57" s="293" t="str">
        <f>IF($E57="","",VLOOKUP($E57,'1MD ELO (5)'!$A$7:$O$80,5))</f>
        <v/>
      </c>
      <c r="E57" s="48"/>
      <c r="F57" s="77" t="str">
        <f>UPPER(IF($E57="","",VLOOKUP($E57,'1MD ELO (5)'!$A$7:$O$80,2)))</f>
        <v/>
      </c>
      <c r="G57" s="77" t="str">
        <f>IF($E57="","",VLOOKUP($E57,'1MD ELO (5)'!$A$7:$O$80,3))</f>
        <v/>
      </c>
      <c r="H57" s="77"/>
      <c r="I57" s="77" t="str">
        <f>IF($E57="","",VLOOKUP($E57,'1MD ELO (5)'!$A$7:$O$80,4))</f>
        <v/>
      </c>
      <c r="J57" s="294"/>
      <c r="K57" s="295" t="str">
        <f>UPPER(IF(OR(J58="a",J58="as"),F57,IF(OR(J58="b",J58="bs"),F58,)))</f>
        <v/>
      </c>
      <c r="L57" s="303"/>
      <c r="M57" s="300"/>
      <c r="N57" s="304"/>
      <c r="O57" s="297"/>
      <c r="P57" s="297"/>
      <c r="Q57" s="719" t="str">
        <f>IF(Y3="","",CONCATENATE(AC1," pont"))</f>
        <v/>
      </c>
      <c r="R57" s="720"/>
      <c r="S57" s="56"/>
    </row>
    <row r="58" spans="1:19" s="5" customFormat="1" ht="9.6" customHeight="1">
      <c r="A58" s="302" t="s">
        <v>319</v>
      </c>
      <c r="B58" s="47" t="str">
        <f>IF($E58="","",VLOOKUP($E58,'1MD ELO (5)'!$A$7:$O$80,14))</f>
        <v/>
      </c>
      <c r="C58" s="47" t="str">
        <f>IF($E58="","",VLOOKUP($E58,'1MD ELO (5)'!$A$7:$O$80,15))</f>
        <v/>
      </c>
      <c r="D58" s="293" t="str">
        <f>IF($E58="","",VLOOKUP($E58,'1MD ELO (5)'!$A$7:$O$80,5))</f>
        <v/>
      </c>
      <c r="E58" s="48"/>
      <c r="F58" s="77" t="str">
        <f>UPPER(IF($E58="","",VLOOKUP($E58,'1MD ELO (5)'!$A$7:$O$80,2)))</f>
        <v/>
      </c>
      <c r="G58" s="77" t="str">
        <f>IF($E58="","",VLOOKUP($E58,'1MD ELO (5)'!$A$7:$O$80,3))</f>
        <v/>
      </c>
      <c r="H58" s="77"/>
      <c r="I58" s="77" t="str">
        <f>IF($E58="","",VLOOKUP($E58,'1MD ELO (5)'!$A$7:$O$80,4))</f>
        <v/>
      </c>
      <c r="J58" s="299"/>
      <c r="K58" s="300"/>
      <c r="L58" s="297"/>
      <c r="M58" s="87" t="s">
        <v>173</v>
      </c>
      <c r="N58" s="73"/>
      <c r="O58" s="295" t="str">
        <f>UPPER(IF(OR(N58="a",N58="as"),M56,IF(OR(N58="b",N58="bs"),M60,)))</f>
        <v/>
      </c>
      <c r="P58" s="296"/>
      <c r="Q58" s="297"/>
      <c r="R58" s="304"/>
      <c r="S58" s="56"/>
    </row>
    <row r="59" spans="1:19" s="5" customFormat="1" ht="9.6" customHeight="1">
      <c r="A59" s="302" t="s">
        <v>320</v>
      </c>
      <c r="B59" s="47" t="str">
        <f>IF($E59="","",VLOOKUP($E59,'1MD ELO (5)'!$A$7:$O$80,14))</f>
        <v/>
      </c>
      <c r="C59" s="47" t="str">
        <f>IF($E59="","",VLOOKUP($E59,'1MD ELO (5)'!$A$7:$O$80,15))</f>
        <v/>
      </c>
      <c r="D59" s="293" t="str">
        <f>IF($E59="","",VLOOKUP($E59,'1MD ELO (5)'!$A$7:$O$80,5))</f>
        <v/>
      </c>
      <c r="E59" s="48"/>
      <c r="F59" s="77" t="str">
        <f>UPPER(IF($E59="","",VLOOKUP($E59,'1MD ELO (5)'!$A$7:$O$80,2)))</f>
        <v/>
      </c>
      <c r="G59" s="77" t="str">
        <f>IF($E59="","",VLOOKUP($E59,'1MD ELO (5)'!$A$7:$O$80,3))</f>
        <v/>
      </c>
      <c r="H59" s="77"/>
      <c r="I59" s="77" t="str">
        <f>IF($E59="","",VLOOKUP($E59,'1MD ELO (5)'!$A$7:$O$80,4))</f>
        <v/>
      </c>
      <c r="J59" s="294"/>
      <c r="K59" s="295" t="str">
        <f>UPPER(IF(OR(J60="a",J60="as"),F59,IF(OR(J60="b",J60="bs"),F60,)))</f>
        <v/>
      </c>
      <c r="L59" s="296"/>
      <c r="M59" s="305"/>
      <c r="N59" s="306"/>
      <c r="O59" s="300"/>
      <c r="P59" s="304"/>
      <c r="Q59" s="297"/>
      <c r="R59" s="304"/>
      <c r="S59" s="56"/>
    </row>
    <row r="60" spans="1:19" s="5" customFormat="1" ht="9.6" customHeight="1">
      <c r="A60" s="302" t="s">
        <v>321</v>
      </c>
      <c r="B60" s="47" t="str">
        <f>IF($E60="","",VLOOKUP($E60,'1MD ELO (5)'!$A$7:$O$80,14))</f>
        <v/>
      </c>
      <c r="C60" s="47" t="str">
        <f>IF($E60="","",VLOOKUP($E60,'1MD ELO (5)'!$A$7:$O$80,15))</f>
        <v/>
      </c>
      <c r="D60" s="293" t="str">
        <f>IF($E60="","",VLOOKUP($E60,'1MD ELO (5)'!$A$7:$O$80,5))</f>
        <v/>
      </c>
      <c r="E60" s="48"/>
      <c r="F60" s="77" t="str">
        <f>UPPER(IF($E60="","",VLOOKUP($E60,'1MD ELO (5)'!$A$7:$O$80,2)))</f>
        <v/>
      </c>
      <c r="G60" s="77" t="str">
        <f>IF($E60="","",VLOOKUP($E60,'1MD ELO (5)'!$A$7:$O$80,3))</f>
        <v/>
      </c>
      <c r="H60" s="77"/>
      <c r="I60" s="77" t="str">
        <f>IF($E60="","",VLOOKUP($E60,'1MD ELO (5)'!$A$7:$O$80,4))</f>
        <v/>
      </c>
      <c r="J60" s="299"/>
      <c r="K60" s="300"/>
      <c r="L60" s="301"/>
      <c r="M60" s="295" t="str">
        <f>UPPER(IF(OR(L60="a",L60="as"),K59,IF(OR(L60="b",L60="bs"),K61,)))</f>
        <v/>
      </c>
      <c r="N60" s="307"/>
      <c r="O60" s="297"/>
      <c r="P60" s="304"/>
      <c r="Q60" s="297"/>
      <c r="R60" s="304"/>
      <c r="S60" s="56"/>
    </row>
    <row r="61" spans="1:19" s="5" customFormat="1" ht="9.6" customHeight="1">
      <c r="A61" s="298" t="s">
        <v>322</v>
      </c>
      <c r="B61" s="47" t="str">
        <f>IF($E61="","",VLOOKUP($E61,'1MD ELO (5)'!$A$7:$O$80,14))</f>
        <v/>
      </c>
      <c r="C61" s="47" t="str">
        <f>IF($E61="","",VLOOKUP($E61,'1MD ELO (5)'!$A$7:$O$80,15))</f>
        <v/>
      </c>
      <c r="D61" s="293" t="str">
        <f>IF($E61="","",VLOOKUP($E61,'1MD ELO (5)'!$A$7:$O$80,5))</f>
        <v/>
      </c>
      <c r="E61" s="48"/>
      <c r="F61" s="77" t="str">
        <f>UPPER(IF($E61="","",VLOOKUP($E61,'1MD ELO (5)'!$A$7:$O$80,2)))</f>
        <v/>
      </c>
      <c r="G61" s="77" t="str">
        <f>IF($E61="","",VLOOKUP($E61,'1MD ELO (5)'!$A$7:$O$80,3))</f>
        <v/>
      </c>
      <c r="H61" s="77"/>
      <c r="I61" s="77" t="str">
        <f>IF($E61="","",VLOOKUP($E61,'1MD ELO (5)'!$A$7:$O$80,4))</f>
        <v/>
      </c>
      <c r="J61" s="294"/>
      <c r="K61" s="295" t="str">
        <f>UPPER(IF(OR(J62="a",J62="as"),F61,IF(OR(J62="b",J62="bs"),F62,)))</f>
        <v/>
      </c>
      <c r="L61" s="308"/>
      <c r="M61" s="300"/>
      <c r="N61" s="297"/>
      <c r="O61" s="297"/>
      <c r="P61" s="304"/>
      <c r="Q61" s="297"/>
      <c r="R61" s="304"/>
      <c r="S61" s="56"/>
    </row>
    <row r="62" spans="1:19" s="5" customFormat="1" ht="9.6" customHeight="1">
      <c r="A62" s="309" t="s">
        <v>323</v>
      </c>
      <c r="B62" s="47" t="str">
        <f>IF($E62="","",VLOOKUP($E62,'1MD ELO (5)'!$A$7:$O$80,14))</f>
        <v/>
      </c>
      <c r="C62" s="47" t="str">
        <f>IF($E62="","",VLOOKUP($E62,'1MD ELO (5)'!$A$7:$O$80,15))</f>
        <v/>
      </c>
      <c r="D62" s="293" t="str">
        <f>IF($E62="","",VLOOKUP($E62,'1MD ELO (5)'!$A$7:$O$80,5))</f>
        <v/>
      </c>
      <c r="E62" s="48"/>
      <c r="F62" s="50" t="str">
        <f>UPPER(IF($E62="","",VLOOKUP($E62,'1MD ELO (5)'!$A$7:$O$80,2)))</f>
        <v/>
      </c>
      <c r="G62" s="50" t="str">
        <f>IF($E62="","",VLOOKUP($E62,'1MD ELO (5)'!$A$7:$O$80,3))</f>
        <v/>
      </c>
      <c r="H62" s="50"/>
      <c r="I62" s="50" t="str">
        <f>IF($E62="","",VLOOKUP($E62,'1MD ELO (5)'!$A$7:$O$80,4))</f>
        <v/>
      </c>
      <c r="J62" s="299"/>
      <c r="K62" s="300"/>
      <c r="L62" s="297"/>
      <c r="M62" s="297"/>
      <c r="N62" s="310"/>
      <c r="O62" s="87" t="s">
        <v>173</v>
      </c>
      <c r="P62" s="73"/>
      <c r="Q62" s="295" t="str">
        <f>UPPER(IF(OR(P62="a",P62="as"),O58,IF(OR(P62="b",P62="bs"),O66,)))</f>
        <v/>
      </c>
      <c r="R62" s="308"/>
      <c r="S62" s="56"/>
    </row>
    <row r="63" spans="1:19" s="5" customFormat="1" ht="9.6" customHeight="1">
      <c r="A63" s="292" t="s">
        <v>324</v>
      </c>
      <c r="B63" s="47" t="str">
        <f>IF($E63="","",VLOOKUP($E63,'1MD ELO (5)'!$A$7:$O$80,14))</f>
        <v/>
      </c>
      <c r="C63" s="47" t="str">
        <f>IF($E63="","",VLOOKUP($E63,'1MD ELO (5)'!$A$7:$O$80,15))</f>
        <v/>
      </c>
      <c r="D63" s="293" t="str">
        <f>IF($E63="","",VLOOKUP($E63,'1MD ELO (5)'!$A$7:$O$80,5))</f>
        <v/>
      </c>
      <c r="E63" s="48"/>
      <c r="F63" s="50" t="str">
        <f>UPPER(IF($E63="","",VLOOKUP($E63,'1MD ELO (5)'!$A$7:$O$80,2)))</f>
        <v/>
      </c>
      <c r="G63" s="50" t="str">
        <f>IF($E63="","",VLOOKUP($E63,'1MD ELO (5)'!$A$7:$O$80,3))</f>
        <v/>
      </c>
      <c r="H63" s="50"/>
      <c r="I63" s="50" t="str">
        <f>IF($E63="","",VLOOKUP($E63,'1MD ELO (5)'!$A$7:$O$80,4))</f>
        <v/>
      </c>
      <c r="J63" s="294"/>
      <c r="K63" s="295" t="str">
        <f>UPPER(IF(OR(J64="a",J64="as"),F63,IF(OR(J64="b",J64="bs"),F64,)))</f>
        <v/>
      </c>
      <c r="L63" s="296"/>
      <c r="M63" s="297"/>
      <c r="N63" s="297"/>
      <c r="O63" s="297"/>
      <c r="P63" s="304"/>
      <c r="Q63" s="300"/>
      <c r="R63" s="297"/>
      <c r="S63" s="56"/>
    </row>
    <row r="64" spans="1:19" s="5" customFormat="1" ht="9.6" customHeight="1">
      <c r="A64" s="298" t="s">
        <v>325</v>
      </c>
      <c r="B64" s="47" t="str">
        <f>IF($E64="","",VLOOKUP($E64,'1MD ELO (5)'!$A$7:$O$80,14))</f>
        <v/>
      </c>
      <c r="C64" s="47" t="str">
        <f>IF($E64="","",VLOOKUP($E64,'1MD ELO (5)'!$A$7:$O$80,15))</f>
        <v/>
      </c>
      <c r="D64" s="293" t="str">
        <f>IF($E64="","",VLOOKUP($E64,'1MD ELO (5)'!$A$7:$O$80,5))</f>
        <v/>
      </c>
      <c r="E64" s="48"/>
      <c r="F64" s="77" t="str">
        <f>UPPER(IF($E64="","",VLOOKUP($E64,'1MD ELO (5)'!$A$7:$O$80,2)))</f>
        <v/>
      </c>
      <c r="G64" s="77" t="str">
        <f>IF($E64="","",VLOOKUP($E64,'1MD ELO (5)'!$A$7:$O$80,3))</f>
        <v/>
      </c>
      <c r="H64" s="77"/>
      <c r="I64" s="77" t="str">
        <f>IF($E64="","",VLOOKUP($E64,'1MD ELO (5)'!$A$7:$O$80,4))</f>
        <v/>
      </c>
      <c r="J64" s="299"/>
      <c r="K64" s="300"/>
      <c r="L64" s="301"/>
      <c r="M64" s="295" t="str">
        <f>UPPER(IF(OR(L64="a",L64="as"),K63,IF(OR(L64="b",L64="bs"),K65,)))</f>
        <v/>
      </c>
      <c r="N64" s="296"/>
      <c r="O64" s="297"/>
      <c r="P64" s="304"/>
      <c r="Q64" s="297"/>
      <c r="R64" s="297"/>
      <c r="S64" s="56"/>
    </row>
    <row r="65" spans="1:19" s="5" customFormat="1" ht="9.6" customHeight="1">
      <c r="A65" s="302" t="s">
        <v>326</v>
      </c>
      <c r="B65" s="47" t="str">
        <f>IF($E65="","",VLOOKUP($E65,'1MD ELO (5)'!$A$7:$O$80,14))</f>
        <v/>
      </c>
      <c r="C65" s="47" t="str">
        <f>IF($E65="","",VLOOKUP($E65,'1MD ELO (5)'!$A$7:$O$80,15))</f>
        <v/>
      </c>
      <c r="D65" s="293" t="str">
        <f>IF($E65="","",VLOOKUP($E65,'1MD ELO (5)'!$A$7:$O$80,5))</f>
        <v/>
      </c>
      <c r="E65" s="48"/>
      <c r="F65" s="77" t="str">
        <f>UPPER(IF($E65="","",VLOOKUP($E65,'1MD ELO (5)'!$A$7:$O$80,2)))</f>
        <v/>
      </c>
      <c r="G65" s="77" t="str">
        <f>IF($E65="","",VLOOKUP($E65,'1MD ELO (5)'!$A$7:$O$80,3))</f>
        <v/>
      </c>
      <c r="H65" s="77"/>
      <c r="I65" s="77" t="str">
        <f>IF($E65="","",VLOOKUP($E65,'1MD ELO (5)'!$A$7:$O$80,4))</f>
        <v/>
      </c>
      <c r="J65" s="294"/>
      <c r="K65" s="295" t="str">
        <f>UPPER(IF(OR(J66="a",J66="as"),F65,IF(OR(J66="b",J66="bs"),F66,)))</f>
        <v/>
      </c>
      <c r="L65" s="303"/>
      <c r="M65" s="300"/>
      <c r="N65" s="304"/>
      <c r="O65" s="297"/>
      <c r="P65" s="304"/>
      <c r="Q65" s="297"/>
      <c r="R65" s="297"/>
      <c r="S65" s="56"/>
    </row>
    <row r="66" spans="1:19" s="5" customFormat="1" ht="9.6" customHeight="1">
      <c r="A66" s="302" t="s">
        <v>327</v>
      </c>
      <c r="B66" s="47" t="str">
        <f>IF($E66="","",VLOOKUP($E66,'1MD ELO (5)'!$A$7:$O$80,14))</f>
        <v/>
      </c>
      <c r="C66" s="47" t="str">
        <f>IF($E66="","",VLOOKUP($E66,'1MD ELO (5)'!$A$7:$O$80,15))</f>
        <v/>
      </c>
      <c r="D66" s="293" t="str">
        <f>IF($E66="","",VLOOKUP($E66,'1MD ELO (5)'!$A$7:$O$80,5))</f>
        <v/>
      </c>
      <c r="E66" s="48"/>
      <c r="F66" s="77" t="str">
        <f>UPPER(IF($E66="","",VLOOKUP($E66,'1MD ELO (5)'!$A$7:$O$80,2)))</f>
        <v/>
      </c>
      <c r="G66" s="77" t="str">
        <f>IF($E66="","",VLOOKUP($E66,'1MD ELO (5)'!$A$7:$O$80,3))</f>
        <v/>
      </c>
      <c r="H66" s="77"/>
      <c r="I66" s="77" t="str">
        <f>IF($E66="","",VLOOKUP($E66,'1MD ELO (5)'!$A$7:$O$80,4))</f>
        <v/>
      </c>
      <c r="J66" s="299"/>
      <c r="K66" s="300"/>
      <c r="L66" s="297"/>
      <c r="M66" s="87" t="s">
        <v>173</v>
      </c>
      <c r="N66" s="73"/>
      <c r="O66" s="295" t="str">
        <f>UPPER(IF(OR(N66="a",N66="as"),M64,IF(OR(N66="b",N66="bs"),M68,)))</f>
        <v/>
      </c>
      <c r="P66" s="308"/>
      <c r="Q66" s="297"/>
      <c r="R66" s="297"/>
      <c r="S66" s="56"/>
    </row>
    <row r="67" spans="1:19" s="5" customFormat="1" ht="9.6" customHeight="1">
      <c r="A67" s="302" t="s">
        <v>328</v>
      </c>
      <c r="B67" s="47" t="str">
        <f>IF($E67="","",VLOOKUP($E67,'1MD ELO (5)'!$A$7:$O$80,14))</f>
        <v/>
      </c>
      <c r="C67" s="47" t="str">
        <f>IF($E67="","",VLOOKUP($E67,'1MD ELO (5)'!$A$7:$O$80,15))</f>
        <v/>
      </c>
      <c r="D67" s="293" t="str">
        <f>IF($E67="","",VLOOKUP($E67,'1MD ELO (5)'!$A$7:$O$80,5))</f>
        <v/>
      </c>
      <c r="E67" s="48"/>
      <c r="F67" s="77" t="str">
        <f>UPPER(IF($E67="","",VLOOKUP($E67,'1MD ELO (5)'!$A$7:$O$80,2)))</f>
        <v/>
      </c>
      <c r="G67" s="77" t="str">
        <f>IF($E67="","",VLOOKUP($E67,'1MD ELO (5)'!$A$7:$O$80,3))</f>
        <v/>
      </c>
      <c r="H67" s="77"/>
      <c r="I67" s="77" t="str">
        <f>IF($E67="","",VLOOKUP($E67,'1MD ELO (5)'!$A$7:$O$80,4))</f>
        <v/>
      </c>
      <c r="J67" s="294"/>
      <c r="K67" s="295" t="str">
        <f>UPPER(IF(OR(J68="a",J68="as"),F67,IF(OR(J68="b",J68="bs"),F68,)))</f>
        <v/>
      </c>
      <c r="L67" s="296"/>
      <c r="M67" s="305"/>
      <c r="N67" s="306"/>
      <c r="O67" s="300"/>
      <c r="P67" s="297"/>
      <c r="Q67" s="297"/>
      <c r="R67" s="297"/>
      <c r="S67" s="56"/>
    </row>
    <row r="68" spans="1:19" s="5" customFormat="1" ht="9.6" customHeight="1">
      <c r="A68" s="302" t="s">
        <v>329</v>
      </c>
      <c r="B68" s="47" t="str">
        <f>IF($E68="","",VLOOKUP($E68,'1MD ELO (5)'!$A$7:$O$80,14))</f>
        <v/>
      </c>
      <c r="C68" s="47" t="str">
        <f>IF($E68="","",VLOOKUP($E68,'1MD ELO (5)'!$A$7:$O$80,15))</f>
        <v/>
      </c>
      <c r="D68" s="293" t="str">
        <f>IF($E68="","",VLOOKUP($E68,'1MD ELO (5)'!$A$7:$O$80,5))</f>
        <v/>
      </c>
      <c r="E68" s="48"/>
      <c r="F68" s="77" t="str">
        <f>UPPER(IF($E68="","",VLOOKUP($E68,'1MD ELO (5)'!$A$7:$O$80,2)))</f>
        <v/>
      </c>
      <c r="G68" s="77" t="str">
        <f>IF($E68="","",VLOOKUP($E68,'1MD ELO (5)'!$A$7:$O$80,3))</f>
        <v/>
      </c>
      <c r="H68" s="77"/>
      <c r="I68" s="77" t="str">
        <f>IF($E68="","",VLOOKUP($E68,'1MD ELO (5)'!$A$7:$O$80,4))</f>
        <v/>
      </c>
      <c r="J68" s="299"/>
      <c r="K68" s="300"/>
      <c r="L68" s="301"/>
      <c r="M68" s="295" t="str">
        <f>UPPER(IF(OR(L68="a",L68="as"),K67,IF(OR(L68="b",L68="bs"),K69,)))</f>
        <v/>
      </c>
      <c r="N68" s="307"/>
      <c r="O68" s="297"/>
      <c r="P68" s="297"/>
      <c r="Q68" s="297"/>
      <c r="R68" s="297"/>
      <c r="S68" s="56"/>
    </row>
    <row r="69" spans="1:19" s="5" customFormat="1" ht="9.6" customHeight="1">
      <c r="A69" s="298" t="s">
        <v>330</v>
      </c>
      <c r="B69" s="47" t="str">
        <f>IF($E69="","",VLOOKUP($E69,'1MD ELO (5)'!$A$7:$O$80,14))</f>
        <v/>
      </c>
      <c r="C69" s="47" t="str">
        <f>IF($E69="","",VLOOKUP($E69,'1MD ELO (5)'!$A$7:$O$80,15))</f>
        <v/>
      </c>
      <c r="D69" s="293" t="str">
        <f>IF($E69="","",VLOOKUP($E69,'1MD ELO (5)'!$A$7:$O$80,5))</f>
        <v/>
      </c>
      <c r="E69" s="48"/>
      <c r="F69" s="77" t="str">
        <f>UPPER(IF($E69="","",VLOOKUP($E69,'1MD ELO (5)'!$A$7:$O$80,2)))</f>
        <v/>
      </c>
      <c r="G69" s="77" t="str">
        <f>IF($E69="","",VLOOKUP($E69,'1MD ELO (5)'!$A$7:$O$80,3))</f>
        <v/>
      </c>
      <c r="H69" s="77"/>
      <c r="I69" s="77" t="str">
        <f>IF($E69="","",VLOOKUP($E69,'1MD ELO (5)'!$A$7:$O$80,4))</f>
        <v/>
      </c>
      <c r="J69" s="294"/>
      <c r="K69" s="295" t="str">
        <f>UPPER(IF(OR(J70="a",J70="as"),F69,IF(OR(J70="b",J70="bs"),F70,)))</f>
        <v/>
      </c>
      <c r="L69" s="308"/>
      <c r="M69" s="300"/>
      <c r="N69" s="297"/>
      <c r="O69" s="297"/>
      <c r="P69" s="297"/>
      <c r="Q69" s="297"/>
      <c r="R69" s="297"/>
      <c r="S69" s="56"/>
    </row>
    <row r="70" spans="1:19" s="5" customFormat="1" ht="9.6" customHeight="1">
      <c r="A70" s="309" t="s">
        <v>331</v>
      </c>
      <c r="B70" s="47" t="str">
        <f>IF($E70="","",VLOOKUP($E70,'1MD ELO (5)'!$A$7:$O$80,14))</f>
        <v/>
      </c>
      <c r="C70" s="47" t="str">
        <f>IF($E70="","",VLOOKUP($E70,'1MD ELO (5)'!$A$7:$O$80,15))</f>
        <v/>
      </c>
      <c r="D70" s="293" t="str">
        <f>IF($E70="","",VLOOKUP($E70,'1MD ELO (5)'!$A$7:$O$80,5))</f>
        <v/>
      </c>
      <c r="E70" s="48"/>
      <c r="F70" s="50" t="str">
        <f>UPPER(IF($E70="","",VLOOKUP($E70,'1MD ELO (5)'!$A$7:$O$80,2)))</f>
        <v/>
      </c>
      <c r="G70" s="50" t="str">
        <f>IF($E70="","",VLOOKUP($E70,'1MD ELO (5)'!$A$7:$O$80,3))</f>
        <v/>
      </c>
      <c r="H70" s="50"/>
      <c r="I70" s="50" t="str">
        <f>IF($E70="","",VLOOKUP($E70,'1MD ELO (5)'!$A$7:$O$80,4))</f>
        <v/>
      </c>
      <c r="J70" s="299"/>
      <c r="K70" s="300"/>
      <c r="L70" s="297"/>
      <c r="M70" s="297"/>
      <c r="N70" s="310"/>
      <c r="O70" s="297"/>
      <c r="P70" s="297"/>
      <c r="Q70" s="297"/>
      <c r="R70" s="297"/>
      <c r="S70" s="56"/>
    </row>
    <row r="71" spans="1:19" s="5" customFormat="1" ht="6" customHeight="1">
      <c r="A71" s="324"/>
      <c r="B71" s="325"/>
      <c r="C71" s="325"/>
      <c r="D71" s="325"/>
      <c r="E71" s="326"/>
      <c r="F71" s="327"/>
      <c r="G71" s="327"/>
      <c r="H71" s="328"/>
      <c r="I71" s="327"/>
      <c r="J71" s="329"/>
      <c r="K71" s="297"/>
      <c r="L71" s="297"/>
      <c r="M71" s="297"/>
      <c r="N71" s="310"/>
      <c r="O71" s="297"/>
      <c r="P71" s="297"/>
      <c r="Q71" s="297"/>
      <c r="R71" s="297"/>
      <c r="S71" s="56"/>
    </row>
    <row r="72" spans="1:19" s="6" customFormat="1" ht="10.5" customHeight="1">
      <c r="A72" s="125" t="s">
        <v>112</v>
      </c>
      <c r="B72" s="126"/>
      <c r="C72" s="126"/>
      <c r="D72" s="330"/>
      <c r="E72" s="331" t="s">
        <v>140</v>
      </c>
      <c r="F72" s="129" t="s">
        <v>141</v>
      </c>
      <c r="G72" s="331" t="s">
        <v>140</v>
      </c>
      <c r="H72" s="332" t="s">
        <v>141</v>
      </c>
      <c r="I72" s="333"/>
      <c r="J72" s="331" t="s">
        <v>140</v>
      </c>
      <c r="K72" s="129" t="s">
        <v>142</v>
      </c>
      <c r="L72" s="131"/>
      <c r="M72" s="129" t="s">
        <v>143</v>
      </c>
      <c r="N72" s="132"/>
      <c r="O72" s="133" t="s">
        <v>144</v>
      </c>
      <c r="P72" s="133"/>
      <c r="Q72" s="134"/>
      <c r="R72" s="135"/>
    </row>
    <row r="73" spans="1:19" s="6" customFormat="1" ht="9" customHeight="1">
      <c r="A73" s="334" t="s">
        <v>145</v>
      </c>
      <c r="B73" s="335"/>
      <c r="C73" s="336"/>
      <c r="D73" s="337"/>
      <c r="E73" s="139">
        <v>1</v>
      </c>
      <c r="F73" s="338" t="str">
        <f>IF(E73&gt;$R$80,,UPPER(VLOOKUP(E73,'1MD ELO (5)'!$A$7:$Q$134,2)))</f>
        <v/>
      </c>
      <c r="G73" s="139">
        <v>9</v>
      </c>
      <c r="H73" s="140" t="str">
        <f>IF(G73&gt;$R$80,,UPPER(VLOOKUP(G73,'1MD ELO (5)'!$A$7:$Q$134,2)))</f>
        <v/>
      </c>
      <c r="I73" s="339"/>
      <c r="J73" s="340" t="s">
        <v>146</v>
      </c>
      <c r="K73" s="137"/>
      <c r="L73" s="144"/>
      <c r="M73" s="137"/>
      <c r="N73" s="145"/>
      <c r="O73" s="146" t="s">
        <v>147</v>
      </c>
      <c r="P73" s="147"/>
      <c r="Q73" s="147"/>
      <c r="R73" s="148"/>
    </row>
    <row r="74" spans="1:19" s="6" customFormat="1" ht="9" customHeight="1">
      <c r="A74" s="149" t="s">
        <v>148</v>
      </c>
      <c r="B74" s="150"/>
      <c r="C74" s="341"/>
      <c r="D74" s="151"/>
      <c r="E74" s="139">
        <v>2</v>
      </c>
      <c r="F74" s="338" t="str">
        <f>IF(E74&gt;$R$80,,UPPER(VLOOKUP(E74,'1MD ELO (5)'!$A$7:$Q$134,2)))</f>
        <v/>
      </c>
      <c r="G74" s="139">
        <v>10</v>
      </c>
      <c r="H74" s="140" t="str">
        <f>IF(G74&gt;$R$80,,UPPER(VLOOKUP(G74,'1MD ELO (5)'!$A$7:$Q$134,2)))</f>
        <v/>
      </c>
      <c r="I74" s="339"/>
      <c r="J74" s="340" t="s">
        <v>149</v>
      </c>
      <c r="K74" s="137"/>
      <c r="L74" s="144"/>
      <c r="M74" s="137"/>
      <c r="N74" s="145"/>
      <c r="O74" s="342"/>
      <c r="P74" s="152"/>
      <c r="Q74" s="150"/>
      <c r="R74" s="153"/>
    </row>
    <row r="75" spans="1:19" s="6" customFormat="1" ht="9" customHeight="1">
      <c r="A75" s="154"/>
      <c r="B75" s="155"/>
      <c r="C75" s="343"/>
      <c r="D75" s="156"/>
      <c r="E75" s="139">
        <v>3</v>
      </c>
      <c r="F75" s="338" t="str">
        <f>IF(E75&gt;$R$80,,UPPER(VLOOKUP(E75,'1MD ELO (5)'!$A$7:$Q$134,2)))</f>
        <v/>
      </c>
      <c r="G75" s="139">
        <v>11</v>
      </c>
      <c r="H75" s="140" t="str">
        <f>IF(G75&gt;$R$80,,UPPER(VLOOKUP(G75,'1MD ELO (5)'!$A$7:$Q$134,2)))</f>
        <v/>
      </c>
      <c r="I75" s="339"/>
      <c r="J75" s="340" t="s">
        <v>150</v>
      </c>
      <c r="K75" s="137"/>
      <c r="L75" s="144"/>
      <c r="M75" s="137"/>
      <c r="N75" s="145"/>
      <c r="O75" s="146" t="s">
        <v>151</v>
      </c>
      <c r="P75" s="147"/>
      <c r="Q75" s="147"/>
      <c r="R75" s="148"/>
    </row>
    <row r="76" spans="1:19" s="6" customFormat="1" ht="9" customHeight="1">
      <c r="A76" s="157"/>
      <c r="B76" s="158"/>
      <c r="C76" s="158"/>
      <c r="D76" s="159"/>
      <c r="E76" s="139">
        <v>4</v>
      </c>
      <c r="F76" s="338" t="str">
        <f>IF(E76&gt;$R$80,,UPPER(VLOOKUP(E76,'1MD ELO (5)'!$A$7:$Q$134,2)))</f>
        <v/>
      </c>
      <c r="G76" s="139">
        <v>12</v>
      </c>
      <c r="H76" s="140" t="str">
        <f>IF(G76&gt;$R$80,,UPPER(VLOOKUP(G76,'1MD ELO (5)'!$A$7:$Q$134,2)))</f>
        <v/>
      </c>
      <c r="I76" s="339"/>
      <c r="J76" s="340" t="s">
        <v>152</v>
      </c>
      <c r="K76" s="137"/>
      <c r="L76" s="144"/>
      <c r="M76" s="137"/>
      <c r="N76" s="145"/>
      <c r="O76" s="137"/>
      <c r="P76" s="144"/>
      <c r="Q76" s="137"/>
      <c r="R76" s="145"/>
    </row>
    <row r="77" spans="1:19" s="6" customFormat="1" ht="9" customHeight="1">
      <c r="A77" s="160"/>
      <c r="B77" s="161"/>
      <c r="C77" s="161"/>
      <c r="D77" s="344"/>
      <c r="E77" s="139">
        <v>5</v>
      </c>
      <c r="F77" s="338" t="str">
        <f>IF(E77&gt;$R$80,,UPPER(VLOOKUP(E77,'1MD ELO (5)'!$A$7:$Q$134,2)))</f>
        <v/>
      </c>
      <c r="G77" s="139">
        <v>13</v>
      </c>
      <c r="H77" s="140" t="str">
        <f>IF(G77&gt;$R$80,,UPPER(VLOOKUP(G77,'1MD ELO (5)'!$A$7:$Q$134,2)))</f>
        <v/>
      </c>
      <c r="I77" s="339"/>
      <c r="J77" s="340" t="s">
        <v>153</v>
      </c>
      <c r="K77" s="137"/>
      <c r="L77" s="144"/>
      <c r="M77" s="137"/>
      <c r="N77" s="145"/>
      <c r="O77" s="150"/>
      <c r="P77" s="152"/>
      <c r="Q77" s="150"/>
      <c r="R77" s="153"/>
    </row>
    <row r="78" spans="1:19" s="6" customFormat="1" ht="9" customHeight="1">
      <c r="A78" s="163"/>
      <c r="B78" s="164"/>
      <c r="C78" s="158"/>
      <c r="D78" s="159"/>
      <c r="E78" s="139">
        <v>6</v>
      </c>
      <c r="F78" s="338" t="str">
        <f>IF(E78&gt;$R$80,,UPPER(VLOOKUP(E78,'1MD ELO (5)'!$A$7:$Q$134,2)))</f>
        <v/>
      </c>
      <c r="G78" s="139">
        <v>14</v>
      </c>
      <c r="H78" s="140" t="str">
        <f>IF(G78&gt;$R$80,,UPPER(VLOOKUP(G78,'1MD ELO (5)'!$A$7:$Q$134,2)))</f>
        <v/>
      </c>
      <c r="I78" s="339"/>
      <c r="J78" s="340" t="s">
        <v>154</v>
      </c>
      <c r="K78" s="137"/>
      <c r="L78" s="144"/>
      <c r="M78" s="137"/>
      <c r="N78" s="145"/>
      <c r="O78" s="146" t="s">
        <v>155</v>
      </c>
      <c r="P78" s="147"/>
      <c r="Q78" s="147"/>
      <c r="R78" s="148"/>
    </row>
    <row r="79" spans="1:19" s="6" customFormat="1" ht="9" customHeight="1">
      <c r="A79" s="163"/>
      <c r="B79" s="164"/>
      <c r="C79" s="36"/>
      <c r="D79" s="165"/>
      <c r="E79" s="139">
        <v>7</v>
      </c>
      <c r="F79" s="338" t="str">
        <f>IF(E79&gt;$R$80,,UPPER(VLOOKUP(E79,'1MD ELO (5)'!$A$7:$Q$134,2)))</f>
        <v/>
      </c>
      <c r="G79" s="139">
        <v>15</v>
      </c>
      <c r="H79" s="140" t="str">
        <f>IF(G79&gt;$R$80,,UPPER(VLOOKUP(G79,'1MD ELO (5)'!$A$7:$Q$134,2)))</f>
        <v/>
      </c>
      <c r="I79" s="339"/>
      <c r="J79" s="340" t="s">
        <v>156</v>
      </c>
      <c r="K79" s="137"/>
      <c r="L79" s="144"/>
      <c r="M79" s="137"/>
      <c r="N79" s="145"/>
      <c r="O79" s="137"/>
      <c r="P79" s="144"/>
      <c r="Q79" s="137"/>
      <c r="R79" s="145"/>
    </row>
    <row r="80" spans="1:19" s="6" customFormat="1" ht="9" customHeight="1">
      <c r="A80" s="166"/>
      <c r="B80" s="167"/>
      <c r="C80" s="200"/>
      <c r="D80" s="168"/>
      <c r="E80" s="169">
        <v>8</v>
      </c>
      <c r="F80" s="345" t="str">
        <f>IF(E80&gt;$R$80,,UPPER(VLOOKUP(E80,'1MD ELO (5)'!$A$7:$Q$134,2)))</f>
        <v/>
      </c>
      <c r="G80" s="169">
        <v>16</v>
      </c>
      <c r="H80" s="171" t="str">
        <f>IF(G80&gt;$R$80,,UPPER(VLOOKUP(G80,'1MD ELO (5)'!$A$7:$Q$134,2)))</f>
        <v/>
      </c>
      <c r="I80" s="346"/>
      <c r="J80" s="347" t="s">
        <v>157</v>
      </c>
      <c r="K80" s="150"/>
      <c r="L80" s="152"/>
      <c r="M80" s="150"/>
      <c r="N80" s="153"/>
      <c r="O80" s="150">
        <f>R4</f>
        <v>0</v>
      </c>
      <c r="P80" s="152"/>
      <c r="Q80" s="150"/>
      <c r="R80" s="348">
        <f>MIN(16,'1MD ELO (5)'!Q5)</f>
        <v>16</v>
      </c>
    </row>
    <row r="81" ht="15.75" customHeight="1"/>
    <row r="82" ht="9" customHeight="1"/>
  </sheetData>
  <mergeCells count="4">
    <mergeCell ref="A4:C4"/>
    <mergeCell ref="Q25:R25"/>
    <mergeCell ref="Q41:R41"/>
    <mergeCell ref="Q57:R57"/>
  </mergeCells>
  <conditionalFormatting sqref="E7:E70">
    <cfRule type="expression" dxfId="25" priority="5" stopIfTrue="1">
      <formula>$E7&lt;17</formula>
    </cfRule>
  </conditionalFormatting>
  <conditionalFormatting sqref="H7:H70">
    <cfRule type="expression" dxfId="24" priority="15" stopIfTrue="1">
      <formula>AND($E7&lt;9,$C7&gt;0)</formula>
    </cfRule>
  </conditionalFormatting>
  <conditionalFormatting sqref="O37">
    <cfRule type="expression" dxfId="23" priority="3" stopIfTrue="1">
      <formula>P23="as"</formula>
    </cfRule>
    <cfRule type="expression" dxfId="22" priority="4" stopIfTrue="1">
      <formula>P23="bs"</formula>
    </cfRule>
  </conditionalFormatting>
  <conditionalFormatting sqref="O39">
    <cfRule type="expression" dxfId="21" priority="1" stopIfTrue="1">
      <formula>P55="as"</formula>
    </cfRule>
    <cfRule type="expression" dxfId="20" priority="2" stopIfTrue="1">
      <formula>P55="bs"</formula>
    </cfRule>
  </conditionalFormatting>
  <dataValidations count="1">
    <dataValidation type="list" allowBlank="1" showInputMessage="1" sqref="M10 O14 M18 O23 M26 O30 M34 O38 M42 O46 M50 O55 M58 O62 M66" xr:uid="{00000000-0002-0000-5E00-000000000000}">
      <formula1>$U$7:$U$16</formula1>
    </dataValidation>
  </dataValidations>
  <printOptions horizontalCentered="1"/>
  <pageMargins left="0.35" right="0.35" top="0.35" bottom="0.35" header="0" footer="0"/>
  <pageSetup paperSize="9" orientation="portrait" horizontalDpi="360" verticalDpi="300"/>
  <headerFooter alignWithMargins="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18849" r:id="rId3" name="Button 1">
              <controlPr defaultSize="0" print="0" autoPict="0" macro="[0]!Jun_Show_CU">
                <anchor moveWithCells="1" sizeWithCells="1">
                  <from>
                    <xdr:col>12</xdr:col>
                    <xdr:colOff>441960</xdr:colOff>
                    <xdr:row>0</xdr:row>
                    <xdr:rowOff>7620</xdr:rowOff>
                  </from>
                  <to>
                    <xdr:col>14</xdr:col>
                    <xdr:colOff>312420</xdr:colOff>
                    <xdr:row>0</xdr:row>
                    <xdr:rowOff>137160</xdr:rowOff>
                  </to>
                </anchor>
              </controlPr>
            </control>
          </mc:Choice>
        </mc:AlternateContent>
        <mc:AlternateContent xmlns:mc="http://schemas.openxmlformats.org/markup-compatibility/2006">
          <mc:Choice Requires="x14">
            <control shapeId="718850" r:id="rId4" name="Button 2">
              <controlPr defaultSize="0" print="0" autoPict="0" macro="[0]!Jun_Hide_CU">
                <anchor moveWithCells="1" sizeWithCells="1">
                  <from>
                    <xdr:col>12</xdr:col>
                    <xdr:colOff>426720</xdr:colOff>
                    <xdr:row>0</xdr:row>
                    <xdr:rowOff>144780</xdr:rowOff>
                  </from>
                  <to>
                    <xdr:col>14</xdr:col>
                    <xdr:colOff>312420</xdr:colOff>
                    <xdr:row>1</xdr:row>
                    <xdr:rowOff>45720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46">
    <tabColor indexed="42"/>
  </sheetPr>
  <dimension ref="A1:P87"/>
  <sheetViews>
    <sheetView showGridLines="0" showZeros="0" zoomScale="86" zoomScaleNormal="86" workbookViewId="0">
      <pane ySplit="7" topLeftCell="A8" activePane="bottomLeft" state="frozen"/>
      <selection pane="bottomLeft" activeCell="D27" sqref="D27"/>
    </sheetView>
  </sheetViews>
  <sheetFormatPr defaultColWidth="9" defaultRowHeight="13.2"/>
  <cols>
    <col min="1" max="1" width="4.33203125" customWidth="1"/>
    <col min="2" max="2" width="12.44140625" customWidth="1"/>
    <col min="3" max="3" width="12.6640625" customWidth="1"/>
    <col min="4" max="4" width="10.5546875" style="205" customWidth="1"/>
    <col min="5" max="5" width="11.6640625" style="205" customWidth="1"/>
    <col min="6" max="6" width="5.88671875" style="205" customWidth="1"/>
    <col min="7" max="7" width="1.6640625" style="205" customWidth="1"/>
    <col min="8" max="8" width="12.33203125" style="206" customWidth="1"/>
    <col min="9" max="9" width="12.5546875" style="205" customWidth="1"/>
    <col min="10" max="10" width="12.88671875" style="205" customWidth="1"/>
    <col min="11" max="11" width="10.88671875" style="205" customWidth="1"/>
    <col min="12" max="12" width="6.5546875" style="205" customWidth="1"/>
    <col min="13" max="13" width="6" style="205" customWidth="1"/>
    <col min="14" max="16" width="5.88671875" style="205" customWidth="1"/>
  </cols>
  <sheetData>
    <row r="1" spans="1:16" ht="24.6">
      <c r="A1" s="9" t="str">
        <f>Altalanos!$A$6</f>
        <v>Bács-Kiskun megyei Tenisz Diákolimpia</v>
      </c>
      <c r="B1" s="9"/>
      <c r="C1" s="9"/>
      <c r="D1" s="207"/>
      <c r="E1" s="207"/>
      <c r="F1" s="208"/>
      <c r="G1" s="208"/>
      <c r="H1" s="209" t="s">
        <v>332</v>
      </c>
      <c r="I1" s="207"/>
      <c r="J1" s="210"/>
      <c r="K1" s="210"/>
      <c r="L1" s="210"/>
      <c r="M1" s="210"/>
      <c r="N1" s="210"/>
      <c r="O1" s="211"/>
      <c r="P1" s="212"/>
    </row>
    <row r="2" spans="1:16">
      <c r="A2" s="17">
        <f>Altalanos!$A$8</f>
        <v>0</v>
      </c>
      <c r="B2" s="17" t="s">
        <v>99</v>
      </c>
      <c r="C2" s="187">
        <f>Altalanos!$E$8</f>
        <v>0</v>
      </c>
      <c r="D2" s="213"/>
      <c r="E2" s="213"/>
      <c r="F2" s="213"/>
      <c r="G2" s="213"/>
      <c r="H2" s="209" t="s">
        <v>333</v>
      </c>
      <c r="I2" s="214"/>
      <c r="J2" s="214"/>
      <c r="K2" s="214"/>
      <c r="L2" s="214"/>
      <c r="M2" s="214"/>
      <c r="N2" s="214"/>
      <c r="O2" s="215"/>
      <c r="P2" s="216"/>
    </row>
    <row r="3" spans="1:16" s="5" customFormat="1">
      <c r="A3" s="217" t="s">
        <v>334</v>
      </c>
      <c r="B3" s="218"/>
      <c r="C3" s="219"/>
      <c r="D3" s="220"/>
      <c r="E3" s="221"/>
      <c r="F3" s="222"/>
      <c r="G3" s="222"/>
      <c r="H3" s="223"/>
      <c r="I3" s="222"/>
      <c r="J3" s="224"/>
      <c r="K3" s="224"/>
      <c r="L3" s="224"/>
      <c r="M3" s="225" t="s">
        <v>155</v>
      </c>
      <c r="N3" s="226"/>
      <c r="O3" s="226"/>
      <c r="P3" s="227"/>
    </row>
    <row r="4" spans="1:16" s="5" customFormat="1">
      <c r="A4" s="23" t="s">
        <v>101</v>
      </c>
      <c r="B4" s="23"/>
      <c r="C4" s="228" t="s">
        <v>11</v>
      </c>
      <c r="D4" s="228"/>
      <c r="E4" s="228"/>
      <c r="F4" s="228"/>
      <c r="G4" s="228"/>
      <c r="H4" s="228" t="s">
        <v>102</v>
      </c>
      <c r="I4" s="23"/>
      <c r="J4" s="229"/>
      <c r="K4" s="229"/>
      <c r="L4" s="229" t="s">
        <v>103</v>
      </c>
      <c r="M4" s="230"/>
      <c r="N4" s="231"/>
      <c r="O4" s="231"/>
      <c r="P4" s="232"/>
    </row>
    <row r="5" spans="1:16" s="5" customFormat="1">
      <c r="A5" s="710" t="str">
        <f>Altalanos!$A$10</f>
        <v>2026.05.12</v>
      </c>
      <c r="B5" s="710"/>
      <c r="C5" s="29" t="str">
        <f>Altalanos!$C$10</f>
        <v>Baja</v>
      </c>
      <c r="D5" s="233"/>
      <c r="E5" s="233"/>
      <c r="F5" s="233"/>
      <c r="G5" s="233"/>
      <c r="H5" s="32"/>
      <c r="I5" s="34"/>
      <c r="J5" s="35"/>
      <c r="K5" s="35"/>
      <c r="L5" s="35">
        <f>Altalanos!$E$10</f>
        <v>0</v>
      </c>
      <c r="M5" s="234"/>
      <c r="N5" s="34"/>
      <c r="O5" s="34"/>
      <c r="P5" s="235">
        <f>COUNTA(P8:P87)</f>
        <v>0</v>
      </c>
    </row>
    <row r="6" spans="1:16" s="16" customFormat="1" ht="12" customHeight="1">
      <c r="A6" s="236"/>
      <c r="B6" s="721" t="s">
        <v>335</v>
      </c>
      <c r="C6" s="722"/>
      <c r="D6" s="722"/>
      <c r="E6" s="722"/>
      <c r="F6" s="722"/>
      <c r="G6" s="237"/>
      <c r="H6" s="723" t="s">
        <v>336</v>
      </c>
      <c r="I6" s="722"/>
      <c r="J6" s="722"/>
      <c r="K6" s="722"/>
      <c r="L6" s="724"/>
      <c r="M6" s="723" t="s">
        <v>337</v>
      </c>
      <c r="N6" s="722"/>
      <c r="O6" s="722"/>
      <c r="P6" s="724"/>
    </row>
    <row r="7" spans="1:16" ht="47.25" customHeight="1">
      <c r="A7" s="238" t="s">
        <v>338</v>
      </c>
      <c r="B7" s="239" t="s">
        <v>167</v>
      </c>
      <c r="C7" s="239" t="s">
        <v>114</v>
      </c>
      <c r="D7" s="239" t="s">
        <v>115</v>
      </c>
      <c r="E7" s="239" t="s">
        <v>339</v>
      </c>
      <c r="F7" s="240" t="s">
        <v>340</v>
      </c>
      <c r="G7" s="241" t="s">
        <v>341</v>
      </c>
      <c r="H7" s="238" t="s">
        <v>167</v>
      </c>
      <c r="I7" s="239" t="s">
        <v>114</v>
      </c>
      <c r="J7" s="239" t="s">
        <v>115</v>
      </c>
      <c r="K7" s="239" t="s">
        <v>339</v>
      </c>
      <c r="L7" s="242" t="s">
        <v>342</v>
      </c>
      <c r="M7" s="238" t="s">
        <v>341</v>
      </c>
      <c r="N7" s="243" t="s">
        <v>343</v>
      </c>
      <c r="O7" s="239" t="s">
        <v>344</v>
      </c>
      <c r="P7" s="242" t="s">
        <v>345</v>
      </c>
    </row>
    <row r="8" spans="1:16" s="203" customFormat="1" ht="18.899999999999999" customHeight="1">
      <c r="A8" s="244">
        <v>1</v>
      </c>
      <c r="B8" s="245"/>
      <c r="C8" s="246"/>
      <c r="D8" s="247"/>
      <c r="E8" s="247"/>
      <c r="F8" s="248"/>
      <c r="G8" s="249"/>
      <c r="H8" s="250"/>
      <c r="I8" s="251"/>
      <c r="J8" s="247"/>
      <c r="K8" s="247"/>
      <c r="L8" s="252"/>
      <c r="M8" s="247"/>
      <c r="N8" s="252"/>
      <c r="O8" s="253">
        <f t="shared" ref="O8:O26" si="0">SUM(F8,L8)</f>
        <v>0</v>
      </c>
      <c r="P8" s="252"/>
    </row>
    <row r="9" spans="1:16" s="203" customFormat="1" ht="18.899999999999999" customHeight="1">
      <c r="A9" s="254">
        <v>2</v>
      </c>
      <c r="B9" s="245"/>
      <c r="C9" s="246"/>
      <c r="D9" s="247"/>
      <c r="E9" s="247"/>
      <c r="F9" s="248"/>
      <c r="G9" s="249"/>
      <c r="H9" s="250"/>
      <c r="I9" s="251"/>
      <c r="J9" s="247"/>
      <c r="K9" s="247"/>
      <c r="L9" s="248"/>
      <c r="M9" s="247"/>
      <c r="N9" s="252"/>
      <c r="O9" s="253">
        <f t="shared" si="0"/>
        <v>0</v>
      </c>
      <c r="P9" s="252"/>
    </row>
    <row r="10" spans="1:16" s="203" customFormat="1" ht="18.899999999999999" customHeight="1">
      <c r="A10" s="254">
        <v>3</v>
      </c>
      <c r="B10" s="245"/>
      <c r="C10" s="246"/>
      <c r="D10" s="247"/>
      <c r="E10" s="247"/>
      <c r="F10" s="248"/>
      <c r="G10" s="249"/>
      <c r="H10" s="250"/>
      <c r="I10" s="251"/>
      <c r="J10" s="247"/>
      <c r="K10" s="247"/>
      <c r="L10" s="248"/>
      <c r="M10" s="247"/>
      <c r="N10" s="252"/>
      <c r="O10" s="253">
        <f t="shared" si="0"/>
        <v>0</v>
      </c>
      <c r="P10" s="252"/>
    </row>
    <row r="11" spans="1:16" s="203" customFormat="1" ht="18.899999999999999" customHeight="1">
      <c r="A11" s="254">
        <v>4</v>
      </c>
      <c r="B11" s="245"/>
      <c r="C11" s="246"/>
      <c r="D11" s="247"/>
      <c r="E11" s="255"/>
      <c r="F11" s="252"/>
      <c r="G11" s="249"/>
      <c r="H11" s="245"/>
      <c r="I11" s="246"/>
      <c r="J11" s="247"/>
      <c r="K11" s="255"/>
      <c r="L11" s="252"/>
      <c r="M11" s="247"/>
      <c r="N11" s="252"/>
      <c r="O11" s="253">
        <f t="shared" si="0"/>
        <v>0</v>
      </c>
      <c r="P11" s="252"/>
    </row>
    <row r="12" spans="1:16" s="203" customFormat="1" ht="18.899999999999999" customHeight="1">
      <c r="A12" s="254">
        <v>5</v>
      </c>
      <c r="B12" s="245"/>
      <c r="C12" s="246"/>
      <c r="D12" s="247"/>
      <c r="E12" s="247"/>
      <c r="F12" s="248"/>
      <c r="G12" s="249"/>
      <c r="H12" s="250"/>
      <c r="I12" s="251"/>
      <c r="J12" s="247"/>
      <c r="K12" s="247"/>
      <c r="L12" s="248"/>
      <c r="M12" s="247"/>
      <c r="N12" s="252"/>
      <c r="O12" s="253">
        <f t="shared" si="0"/>
        <v>0</v>
      </c>
      <c r="P12" s="252"/>
    </row>
    <row r="13" spans="1:16" s="203" customFormat="1" ht="18.899999999999999" customHeight="1">
      <c r="A13" s="254">
        <v>6</v>
      </c>
      <c r="B13" s="245"/>
      <c r="C13" s="246"/>
      <c r="D13" s="247"/>
      <c r="E13" s="255"/>
      <c r="F13" s="252"/>
      <c r="G13" s="249"/>
      <c r="H13" s="245"/>
      <c r="I13" s="246"/>
      <c r="J13" s="247"/>
      <c r="K13" s="255"/>
      <c r="L13" s="252"/>
      <c r="M13" s="247"/>
      <c r="N13" s="252"/>
      <c r="O13" s="253">
        <f t="shared" si="0"/>
        <v>0</v>
      </c>
      <c r="P13" s="252"/>
    </row>
    <row r="14" spans="1:16" s="203" customFormat="1" ht="18.899999999999999" customHeight="1">
      <c r="A14" s="254">
        <v>7</v>
      </c>
      <c r="B14" s="245"/>
      <c r="C14" s="246"/>
      <c r="D14" s="247"/>
      <c r="E14" s="255"/>
      <c r="F14" s="252"/>
      <c r="G14" s="249"/>
      <c r="H14" s="245"/>
      <c r="I14" s="246"/>
      <c r="J14" s="247"/>
      <c r="K14" s="255"/>
      <c r="L14" s="252"/>
      <c r="M14" s="247"/>
      <c r="N14" s="252"/>
      <c r="O14" s="253">
        <f t="shared" si="0"/>
        <v>0</v>
      </c>
      <c r="P14" s="252"/>
    </row>
    <row r="15" spans="1:16" s="203" customFormat="1" ht="18.899999999999999" customHeight="1">
      <c r="A15" s="254">
        <v>8</v>
      </c>
      <c r="B15" s="245"/>
      <c r="C15" s="246"/>
      <c r="D15" s="247"/>
      <c r="E15" s="255"/>
      <c r="F15" s="252"/>
      <c r="G15" s="249"/>
      <c r="H15" s="245"/>
      <c r="I15" s="246"/>
      <c r="J15" s="247"/>
      <c r="K15" s="255"/>
      <c r="L15" s="252"/>
      <c r="M15" s="247"/>
      <c r="N15" s="252"/>
      <c r="O15" s="253">
        <f t="shared" si="0"/>
        <v>0</v>
      </c>
      <c r="P15" s="252"/>
    </row>
    <row r="16" spans="1:16" s="203" customFormat="1" ht="18.899999999999999" customHeight="1">
      <c r="A16" s="254">
        <v>9</v>
      </c>
      <c r="B16" s="245"/>
      <c r="C16" s="246"/>
      <c r="D16" s="247"/>
      <c r="E16" s="255"/>
      <c r="F16" s="252"/>
      <c r="G16" s="249"/>
      <c r="H16" s="245"/>
      <c r="I16" s="246"/>
      <c r="J16" s="247"/>
      <c r="K16" s="255"/>
      <c r="L16" s="252"/>
      <c r="M16" s="247"/>
      <c r="N16" s="256"/>
      <c r="O16" s="253">
        <f t="shared" si="0"/>
        <v>0</v>
      </c>
      <c r="P16" s="252"/>
    </row>
    <row r="17" spans="1:16" s="203" customFormat="1" ht="18.899999999999999" customHeight="1">
      <c r="A17" s="254">
        <v>10</v>
      </c>
      <c r="B17" s="245"/>
      <c r="C17" s="246"/>
      <c r="D17" s="247"/>
      <c r="E17" s="255"/>
      <c r="F17" s="252"/>
      <c r="G17" s="249"/>
      <c r="H17" s="245"/>
      <c r="I17" s="246"/>
      <c r="J17" s="247"/>
      <c r="K17" s="255"/>
      <c r="L17" s="252"/>
      <c r="M17" s="247"/>
      <c r="N17" s="252"/>
      <c r="O17" s="253">
        <f t="shared" si="0"/>
        <v>0</v>
      </c>
      <c r="P17" s="252"/>
    </row>
    <row r="18" spans="1:16" s="203" customFormat="1" ht="18.899999999999999" customHeight="1">
      <c r="A18" s="254">
        <v>11</v>
      </c>
      <c r="B18" s="245"/>
      <c r="C18" s="246"/>
      <c r="D18" s="247"/>
      <c r="E18" s="255"/>
      <c r="F18" s="252"/>
      <c r="G18" s="249"/>
      <c r="H18" s="245"/>
      <c r="I18" s="246"/>
      <c r="J18" s="247"/>
      <c r="K18" s="255"/>
      <c r="L18" s="252"/>
      <c r="M18" s="247"/>
      <c r="N18" s="252"/>
      <c r="O18" s="253">
        <f t="shared" si="0"/>
        <v>0</v>
      </c>
      <c r="P18" s="252"/>
    </row>
    <row r="19" spans="1:16" s="203" customFormat="1" ht="18.899999999999999" customHeight="1">
      <c r="A19" s="254">
        <v>12</v>
      </c>
      <c r="B19" s="245"/>
      <c r="C19" s="246"/>
      <c r="D19" s="247"/>
      <c r="E19" s="255"/>
      <c r="F19" s="252"/>
      <c r="G19" s="249"/>
      <c r="H19" s="245"/>
      <c r="I19" s="246"/>
      <c r="J19" s="247"/>
      <c r="K19" s="255"/>
      <c r="L19" s="252"/>
      <c r="M19" s="247"/>
      <c r="N19" s="252"/>
      <c r="O19" s="253">
        <f t="shared" si="0"/>
        <v>0</v>
      </c>
      <c r="P19" s="252"/>
    </row>
    <row r="20" spans="1:16" s="203" customFormat="1" ht="18.899999999999999" customHeight="1">
      <c r="A20" s="254">
        <v>13</v>
      </c>
      <c r="B20" s="245"/>
      <c r="C20" s="246"/>
      <c r="D20" s="247"/>
      <c r="E20" s="255"/>
      <c r="F20" s="252"/>
      <c r="G20" s="249"/>
      <c r="H20" s="245"/>
      <c r="I20" s="246"/>
      <c r="J20" s="247"/>
      <c r="K20" s="255"/>
      <c r="L20" s="252"/>
      <c r="M20" s="247"/>
      <c r="N20" s="252"/>
      <c r="O20" s="253">
        <f t="shared" si="0"/>
        <v>0</v>
      </c>
      <c r="P20" s="252"/>
    </row>
    <row r="21" spans="1:16" s="203" customFormat="1" ht="18.899999999999999" customHeight="1">
      <c r="A21" s="254">
        <v>14</v>
      </c>
      <c r="B21" s="245"/>
      <c r="C21" s="246"/>
      <c r="D21" s="247"/>
      <c r="E21" s="255"/>
      <c r="F21" s="252"/>
      <c r="G21" s="249"/>
      <c r="H21" s="245"/>
      <c r="I21" s="246"/>
      <c r="J21" s="247"/>
      <c r="K21" s="257"/>
      <c r="L21" s="252"/>
      <c r="M21" s="247"/>
      <c r="N21" s="252"/>
      <c r="O21" s="253">
        <f t="shared" si="0"/>
        <v>0</v>
      </c>
      <c r="P21" s="252"/>
    </row>
    <row r="22" spans="1:16" s="203" customFormat="1" ht="18.899999999999999" customHeight="1">
      <c r="A22" s="254">
        <v>15</v>
      </c>
      <c r="B22" s="245"/>
      <c r="C22" s="246"/>
      <c r="D22" s="247"/>
      <c r="E22" s="255"/>
      <c r="F22" s="252"/>
      <c r="G22" s="249"/>
      <c r="H22" s="245"/>
      <c r="I22" s="246"/>
      <c r="J22" s="247"/>
      <c r="K22" s="255"/>
      <c r="L22" s="252"/>
      <c r="M22" s="247"/>
      <c r="N22" s="252"/>
      <c r="O22" s="253">
        <f t="shared" si="0"/>
        <v>0</v>
      </c>
      <c r="P22" s="252"/>
    </row>
    <row r="23" spans="1:16" s="203" customFormat="1" ht="18.899999999999999" customHeight="1">
      <c r="A23" s="258">
        <v>16</v>
      </c>
      <c r="B23" s="245"/>
      <c r="C23" s="246"/>
      <c r="D23" s="247"/>
      <c r="E23" s="255"/>
      <c r="F23" s="252"/>
      <c r="G23" s="249"/>
      <c r="H23" s="245"/>
      <c r="I23" s="246"/>
      <c r="J23" s="247"/>
      <c r="K23" s="255"/>
      <c r="L23" s="252"/>
      <c r="M23" s="247"/>
      <c r="N23" s="252"/>
      <c r="O23" s="253">
        <f t="shared" si="0"/>
        <v>0</v>
      </c>
      <c r="P23" s="252"/>
    </row>
    <row r="24" spans="1:16" s="204" customFormat="1" ht="18.899999999999999" customHeight="1">
      <c r="A24" s="258">
        <v>17</v>
      </c>
      <c r="B24" s="245"/>
      <c r="C24" s="246"/>
      <c r="D24" s="247"/>
      <c r="E24" s="255"/>
      <c r="F24" s="252"/>
      <c r="G24" s="249"/>
      <c r="H24" s="245"/>
      <c r="I24" s="246"/>
      <c r="J24" s="247"/>
      <c r="K24" s="255"/>
      <c r="L24" s="252"/>
      <c r="M24" s="247"/>
      <c r="N24" s="252"/>
      <c r="O24" s="253">
        <f t="shared" si="0"/>
        <v>0</v>
      </c>
      <c r="P24" s="252"/>
    </row>
    <row r="25" spans="1:16" s="204" customFormat="1" ht="18.899999999999999" customHeight="1">
      <c r="A25" s="258">
        <v>18</v>
      </c>
      <c r="B25" s="245"/>
      <c r="C25" s="246"/>
      <c r="D25" s="247"/>
      <c r="E25" s="255"/>
      <c r="F25" s="252"/>
      <c r="G25" s="249"/>
      <c r="H25" s="245"/>
      <c r="I25" s="246"/>
      <c r="J25" s="247"/>
      <c r="K25" s="255"/>
      <c r="L25" s="252"/>
      <c r="M25" s="247"/>
      <c r="N25" s="252"/>
      <c r="O25" s="253">
        <f t="shared" si="0"/>
        <v>0</v>
      </c>
      <c r="P25" s="252"/>
    </row>
    <row r="26" spans="1:16" s="204" customFormat="1" ht="18.899999999999999" customHeight="1">
      <c r="A26" s="258">
        <v>19</v>
      </c>
      <c r="B26" s="245"/>
      <c r="C26" s="246"/>
      <c r="D26" s="247"/>
      <c r="E26" s="255"/>
      <c r="F26" s="252"/>
      <c r="G26" s="249"/>
      <c r="H26" s="245"/>
      <c r="I26" s="246"/>
      <c r="J26" s="247"/>
      <c r="K26" s="255"/>
      <c r="L26" s="252"/>
      <c r="M26" s="247"/>
      <c r="N26" s="252"/>
      <c r="O26" s="253">
        <f t="shared" si="0"/>
        <v>0</v>
      </c>
      <c r="P26" s="252"/>
    </row>
    <row r="27" spans="1:16" s="204" customFormat="1" ht="18.899999999999999" customHeight="1">
      <c r="A27" s="258">
        <v>20</v>
      </c>
      <c r="B27" s="245"/>
      <c r="C27" s="246"/>
      <c r="D27" s="247"/>
      <c r="E27" s="247"/>
      <c r="F27" s="248"/>
      <c r="G27" s="249"/>
      <c r="H27" s="250"/>
      <c r="I27" s="251"/>
      <c r="J27" s="247"/>
      <c r="K27" s="247"/>
      <c r="L27" s="248"/>
      <c r="M27" s="247"/>
      <c r="N27" s="252"/>
      <c r="O27" s="253"/>
      <c r="P27" s="252"/>
    </row>
    <row r="28" spans="1:16" s="204" customFormat="1" ht="18.899999999999999" customHeight="1">
      <c r="A28" s="258">
        <v>21</v>
      </c>
      <c r="B28" s="245"/>
      <c r="C28" s="246"/>
      <c r="D28" s="247"/>
      <c r="E28" s="247"/>
      <c r="F28" s="248"/>
      <c r="G28" s="249"/>
      <c r="H28" s="250"/>
      <c r="I28" s="251"/>
      <c r="J28" s="247"/>
      <c r="K28" s="247"/>
      <c r="L28" s="248"/>
      <c r="M28" s="247"/>
      <c r="N28" s="252"/>
      <c r="O28" s="253"/>
      <c r="P28" s="252"/>
    </row>
    <row r="29" spans="1:16" s="204" customFormat="1" ht="18.899999999999999" customHeight="1">
      <c r="A29" s="244">
        <v>22</v>
      </c>
      <c r="B29" s="245"/>
      <c r="C29" s="246"/>
      <c r="D29" s="247"/>
      <c r="E29" s="247"/>
      <c r="F29" s="248"/>
      <c r="G29" s="249"/>
      <c r="H29" s="250"/>
      <c r="I29" s="251"/>
      <c r="J29" s="247"/>
      <c r="K29" s="247"/>
      <c r="L29" s="248"/>
      <c r="M29" s="247"/>
      <c r="N29" s="252"/>
      <c r="O29" s="253"/>
      <c r="P29" s="252"/>
    </row>
    <row r="30" spans="1:16" s="204" customFormat="1" ht="18.899999999999999" customHeight="1">
      <c r="A30" s="254">
        <v>23</v>
      </c>
      <c r="B30" s="245"/>
      <c r="C30" s="246"/>
      <c r="D30" s="247"/>
      <c r="E30" s="247"/>
      <c r="F30" s="248"/>
      <c r="G30" s="249"/>
      <c r="H30" s="250"/>
      <c r="I30" s="251"/>
      <c r="J30" s="247"/>
      <c r="K30" s="247"/>
      <c r="L30" s="248"/>
      <c r="M30" s="247"/>
      <c r="N30" s="252"/>
      <c r="O30" s="253"/>
      <c r="P30" s="252"/>
    </row>
    <row r="31" spans="1:16" s="204" customFormat="1" ht="18.899999999999999" customHeight="1">
      <c r="A31" s="254">
        <v>24</v>
      </c>
      <c r="B31" s="245"/>
      <c r="C31" s="246"/>
      <c r="D31" s="247"/>
      <c r="E31" s="247"/>
      <c r="F31" s="248"/>
      <c r="G31" s="249"/>
      <c r="H31" s="250"/>
      <c r="I31" s="251"/>
      <c r="J31" s="247"/>
      <c r="K31" s="247"/>
      <c r="L31" s="248"/>
      <c r="M31" s="247"/>
      <c r="N31" s="252"/>
      <c r="O31" s="253"/>
      <c r="P31" s="252"/>
    </row>
    <row r="32" spans="1:16" ht="18.899999999999999" customHeight="1">
      <c r="A32" s="254">
        <v>25</v>
      </c>
      <c r="B32" s="245"/>
      <c r="C32" s="246"/>
      <c r="D32" s="247"/>
      <c r="E32" s="247"/>
      <c r="F32" s="248"/>
      <c r="G32" s="249"/>
      <c r="H32" s="250"/>
      <c r="I32" s="251"/>
      <c r="J32" s="247"/>
      <c r="K32" s="247"/>
      <c r="L32" s="248"/>
      <c r="M32" s="247"/>
      <c r="N32" s="252"/>
      <c r="O32" s="253"/>
      <c r="P32" s="252"/>
    </row>
    <row r="33" spans="1:16" ht="18.899999999999999" customHeight="1">
      <c r="A33" s="244">
        <v>26</v>
      </c>
      <c r="B33" s="245"/>
      <c r="C33" s="246"/>
      <c r="D33" s="247"/>
      <c r="E33" s="247"/>
      <c r="F33" s="248"/>
      <c r="G33" s="249"/>
      <c r="H33" s="250"/>
      <c r="I33" s="251"/>
      <c r="J33" s="247"/>
      <c r="K33" s="247"/>
      <c r="L33" s="248"/>
      <c r="M33" s="247"/>
      <c r="N33" s="252"/>
      <c r="O33" s="253"/>
      <c r="P33" s="252"/>
    </row>
    <row r="34" spans="1:16" ht="18.899999999999999" customHeight="1">
      <c r="A34" s="254">
        <v>27</v>
      </c>
      <c r="B34" s="245"/>
      <c r="C34" s="246"/>
      <c r="D34" s="247"/>
      <c r="E34" s="247"/>
      <c r="F34" s="248"/>
      <c r="G34" s="249"/>
      <c r="H34" s="250"/>
      <c r="I34" s="251"/>
      <c r="J34" s="247"/>
      <c r="K34" s="247"/>
      <c r="L34" s="248"/>
      <c r="M34" s="247"/>
      <c r="N34" s="252"/>
      <c r="O34" s="253"/>
      <c r="P34" s="252"/>
    </row>
    <row r="35" spans="1:16" ht="18.899999999999999" customHeight="1">
      <c r="A35" s="254">
        <v>28</v>
      </c>
      <c r="B35" s="245"/>
      <c r="C35" s="246"/>
      <c r="D35" s="247"/>
      <c r="E35" s="247"/>
      <c r="F35" s="248"/>
      <c r="G35" s="249"/>
      <c r="H35" s="250"/>
      <c r="I35" s="251"/>
      <c r="J35" s="247"/>
      <c r="K35" s="247"/>
      <c r="L35" s="248"/>
      <c r="M35" s="247"/>
      <c r="N35" s="252"/>
      <c r="O35" s="253"/>
      <c r="P35" s="252"/>
    </row>
    <row r="36" spans="1:16" ht="18.899999999999999" customHeight="1">
      <c r="A36" s="254">
        <v>29</v>
      </c>
      <c r="B36" s="245"/>
      <c r="C36" s="246"/>
      <c r="D36" s="247"/>
      <c r="E36" s="247"/>
      <c r="F36" s="248"/>
      <c r="G36" s="249"/>
      <c r="H36" s="250"/>
      <c r="I36" s="251"/>
      <c r="J36" s="247"/>
      <c r="K36" s="247"/>
      <c r="L36" s="248"/>
      <c r="M36" s="247"/>
      <c r="N36" s="252"/>
      <c r="O36" s="253"/>
      <c r="P36" s="252"/>
    </row>
    <row r="37" spans="1:16" ht="18.899999999999999" customHeight="1">
      <c r="A37" s="254">
        <v>30</v>
      </c>
      <c r="B37" s="245"/>
      <c r="C37" s="246"/>
      <c r="D37" s="247"/>
      <c r="E37" s="247"/>
      <c r="F37" s="248"/>
      <c r="G37" s="249"/>
      <c r="H37" s="250"/>
      <c r="I37" s="251"/>
      <c r="J37" s="247"/>
      <c r="K37" s="247"/>
      <c r="L37" s="248"/>
      <c r="M37" s="247"/>
      <c r="N37" s="252"/>
      <c r="O37" s="253"/>
      <c r="P37" s="252"/>
    </row>
    <row r="38" spans="1:16" ht="18.899999999999999" customHeight="1">
      <c r="A38" s="254">
        <v>31</v>
      </c>
      <c r="B38" s="245"/>
      <c r="C38" s="246"/>
      <c r="D38" s="247"/>
      <c r="E38" s="247"/>
      <c r="F38" s="248"/>
      <c r="G38" s="249"/>
      <c r="H38" s="250"/>
      <c r="I38" s="251"/>
      <c r="J38" s="247"/>
      <c r="K38" s="247"/>
      <c r="L38" s="248"/>
      <c r="M38" s="247"/>
      <c r="N38" s="252"/>
      <c r="O38" s="253"/>
      <c r="P38" s="252"/>
    </row>
    <row r="39" spans="1:16" ht="18.899999999999999" customHeight="1">
      <c r="A39" s="254">
        <v>32</v>
      </c>
      <c r="B39" s="245"/>
      <c r="C39" s="246"/>
      <c r="D39" s="247"/>
      <c r="E39" s="247"/>
      <c r="F39" s="248"/>
      <c r="G39" s="249"/>
      <c r="H39" s="250"/>
      <c r="I39" s="251"/>
      <c r="J39" s="247"/>
      <c r="K39" s="247"/>
      <c r="L39" s="248"/>
      <c r="M39" s="247"/>
      <c r="N39" s="252"/>
      <c r="O39" s="253"/>
      <c r="P39" s="252"/>
    </row>
    <row r="40" spans="1:16" ht="18.899999999999999" customHeight="1">
      <c r="A40" s="258"/>
      <c r="B40" s="245"/>
      <c r="C40" s="246"/>
      <c r="D40" s="247"/>
      <c r="E40" s="247"/>
      <c r="F40" s="248"/>
      <c r="G40" s="249"/>
      <c r="H40" s="250"/>
      <c r="I40" s="251"/>
      <c r="J40" s="247"/>
      <c r="K40" s="247"/>
      <c r="L40" s="248"/>
      <c r="M40" s="247"/>
      <c r="N40" s="252"/>
      <c r="O40" s="253"/>
      <c r="P40" s="252"/>
    </row>
    <row r="41" spans="1:16" ht="18.899999999999999" customHeight="1">
      <c r="A41" s="258"/>
      <c r="B41" s="245"/>
      <c r="C41" s="246"/>
      <c r="D41" s="247"/>
      <c r="E41" s="247"/>
      <c r="F41" s="248"/>
      <c r="G41" s="249"/>
      <c r="H41" s="250"/>
      <c r="I41" s="251"/>
      <c r="J41" s="247"/>
      <c r="K41" s="247"/>
      <c r="L41" s="248"/>
      <c r="M41" s="247"/>
      <c r="N41" s="252"/>
      <c r="O41" s="253"/>
      <c r="P41" s="252"/>
    </row>
    <row r="42" spans="1:16" ht="18.899999999999999" customHeight="1">
      <c r="A42" s="258"/>
      <c r="B42" s="245"/>
      <c r="C42" s="246"/>
      <c r="D42" s="247"/>
      <c r="E42" s="247"/>
      <c r="F42" s="248"/>
      <c r="G42" s="249"/>
      <c r="H42" s="250"/>
      <c r="I42" s="251"/>
      <c r="J42" s="247"/>
      <c r="K42" s="247"/>
      <c r="L42" s="248"/>
      <c r="M42" s="247"/>
      <c r="N42" s="252"/>
      <c r="O42" s="253"/>
      <c r="P42" s="252"/>
    </row>
    <row r="43" spans="1:16" ht="18.899999999999999" customHeight="1">
      <c r="A43" s="258"/>
      <c r="B43" s="245"/>
      <c r="C43" s="246"/>
      <c r="D43" s="247"/>
      <c r="E43" s="247"/>
      <c r="F43" s="248"/>
      <c r="G43" s="249"/>
      <c r="H43" s="250"/>
      <c r="I43" s="251"/>
      <c r="J43" s="247"/>
      <c r="K43" s="247"/>
      <c r="L43" s="248"/>
      <c r="M43" s="247"/>
      <c r="N43" s="252"/>
      <c r="O43" s="253"/>
      <c r="P43" s="252"/>
    </row>
    <row r="44" spans="1:16" ht="18.899999999999999" customHeight="1">
      <c r="A44" s="258"/>
      <c r="B44" s="245"/>
      <c r="C44" s="246"/>
      <c r="D44" s="247"/>
      <c r="E44" s="247"/>
      <c r="F44" s="248"/>
      <c r="G44" s="249"/>
      <c r="H44" s="250"/>
      <c r="I44" s="251"/>
      <c r="J44" s="247"/>
      <c r="K44" s="247"/>
      <c r="L44" s="248"/>
      <c r="M44" s="247"/>
      <c r="N44" s="252"/>
      <c r="O44" s="253"/>
      <c r="P44" s="252"/>
    </row>
    <row r="45" spans="1:16" ht="18.899999999999999" customHeight="1">
      <c r="A45" s="258"/>
      <c r="B45" s="245"/>
      <c r="C45" s="246"/>
      <c r="D45" s="247"/>
      <c r="E45" s="247"/>
      <c r="F45" s="248"/>
      <c r="G45" s="249"/>
      <c r="H45" s="250"/>
      <c r="I45" s="251"/>
      <c r="J45" s="247"/>
      <c r="K45" s="247"/>
      <c r="L45" s="248"/>
      <c r="M45" s="247"/>
      <c r="N45" s="252"/>
      <c r="O45" s="253"/>
      <c r="P45" s="252"/>
    </row>
    <row r="46" spans="1:16" ht="18.899999999999999" customHeight="1">
      <c r="A46" s="258"/>
      <c r="B46" s="245"/>
      <c r="C46" s="246"/>
      <c r="D46" s="247"/>
      <c r="E46" s="247"/>
      <c r="F46" s="248"/>
      <c r="G46" s="249"/>
      <c r="H46" s="250"/>
      <c r="I46" s="251"/>
      <c r="J46" s="247"/>
      <c r="K46" s="247"/>
      <c r="L46" s="248"/>
      <c r="M46" s="247"/>
      <c r="N46" s="252"/>
      <c r="O46" s="253"/>
      <c r="P46" s="252"/>
    </row>
    <row r="47" spans="1:16" ht="18.899999999999999" customHeight="1">
      <c r="A47" s="258"/>
      <c r="B47" s="245"/>
      <c r="C47" s="246"/>
      <c r="D47" s="247"/>
      <c r="E47" s="247"/>
      <c r="F47" s="248"/>
      <c r="G47" s="249"/>
      <c r="H47" s="250"/>
      <c r="I47" s="251"/>
      <c r="J47" s="247"/>
      <c r="K47" s="247"/>
      <c r="L47" s="248"/>
      <c r="M47" s="247"/>
      <c r="N47" s="252"/>
      <c r="O47" s="253"/>
      <c r="P47" s="252"/>
    </row>
    <row r="48" spans="1:16" ht="18.899999999999999" customHeight="1">
      <c r="A48" s="258"/>
      <c r="B48" s="245"/>
      <c r="C48" s="246"/>
      <c r="D48" s="247"/>
      <c r="E48" s="247"/>
      <c r="F48" s="248"/>
      <c r="G48" s="249"/>
      <c r="H48" s="250"/>
      <c r="I48" s="251"/>
      <c r="J48" s="247"/>
      <c r="K48" s="247"/>
      <c r="L48" s="248"/>
      <c r="M48" s="247"/>
      <c r="N48" s="252"/>
      <c r="O48" s="253"/>
      <c r="P48" s="252"/>
    </row>
    <row r="49" spans="1:16" ht="18.899999999999999" customHeight="1">
      <c r="A49" s="258"/>
      <c r="B49" s="245"/>
      <c r="C49" s="246"/>
      <c r="D49" s="247"/>
      <c r="E49" s="247"/>
      <c r="F49" s="248"/>
      <c r="G49" s="249"/>
      <c r="H49" s="250"/>
      <c r="I49" s="251"/>
      <c r="J49" s="247"/>
      <c r="K49" s="247"/>
      <c r="L49" s="248"/>
      <c r="M49" s="247"/>
      <c r="N49" s="252"/>
      <c r="O49" s="253"/>
      <c r="P49" s="252"/>
    </row>
    <row r="50" spans="1:16" ht="18.899999999999999" customHeight="1">
      <c r="A50" s="258"/>
      <c r="B50" s="245"/>
      <c r="C50" s="246"/>
      <c r="D50" s="247"/>
      <c r="E50" s="247"/>
      <c r="F50" s="248"/>
      <c r="G50" s="249"/>
      <c r="H50" s="250"/>
      <c r="I50" s="251"/>
      <c r="J50" s="247"/>
      <c r="K50" s="247"/>
      <c r="L50" s="248"/>
      <c r="M50" s="247"/>
      <c r="N50" s="252"/>
      <c r="O50" s="253"/>
      <c r="P50" s="252"/>
    </row>
    <row r="51" spans="1:16" ht="18.899999999999999" customHeight="1">
      <c r="A51" s="258"/>
      <c r="B51" s="245"/>
      <c r="C51" s="246"/>
      <c r="D51" s="247"/>
      <c r="E51" s="247"/>
      <c r="F51" s="248"/>
      <c r="G51" s="249"/>
      <c r="H51" s="250"/>
      <c r="I51" s="251"/>
      <c r="J51" s="247"/>
      <c r="K51" s="247"/>
      <c r="L51" s="248"/>
      <c r="M51" s="247"/>
      <c r="N51" s="252"/>
      <c r="O51" s="253"/>
      <c r="P51" s="252"/>
    </row>
    <row r="52" spans="1:16" ht="18.899999999999999" customHeight="1">
      <c r="A52" s="258"/>
      <c r="B52" s="245"/>
      <c r="C52" s="246"/>
      <c r="D52" s="247"/>
      <c r="E52" s="247"/>
      <c r="F52" s="248"/>
      <c r="G52" s="249"/>
      <c r="H52" s="250"/>
      <c r="I52" s="251"/>
      <c r="J52" s="247"/>
      <c r="K52" s="247"/>
      <c r="L52" s="248"/>
      <c r="M52" s="247"/>
      <c r="N52" s="252"/>
      <c r="O52" s="253"/>
      <c r="P52" s="252"/>
    </row>
    <row r="53" spans="1:16" ht="18.899999999999999" customHeight="1">
      <c r="A53" s="258"/>
      <c r="B53" s="245"/>
      <c r="C53" s="246"/>
      <c r="D53" s="247"/>
      <c r="E53" s="247"/>
      <c r="F53" s="248"/>
      <c r="G53" s="249"/>
      <c r="H53" s="250"/>
      <c r="I53" s="251"/>
      <c r="J53" s="247"/>
      <c r="K53" s="247"/>
      <c r="L53" s="248"/>
      <c r="M53" s="247"/>
      <c r="N53" s="252"/>
      <c r="O53" s="253"/>
      <c r="P53" s="252"/>
    </row>
    <row r="54" spans="1:16" ht="18.899999999999999" customHeight="1">
      <c r="A54" s="258"/>
      <c r="B54" s="245"/>
      <c r="C54" s="246"/>
      <c r="D54" s="247"/>
      <c r="E54" s="247"/>
      <c r="F54" s="248"/>
      <c r="G54" s="249"/>
      <c r="H54" s="250"/>
      <c r="I54" s="251"/>
      <c r="J54" s="247"/>
      <c r="K54" s="247"/>
      <c r="L54" s="248"/>
      <c r="M54" s="247"/>
      <c r="N54" s="252"/>
      <c r="O54" s="253"/>
      <c r="P54" s="252"/>
    </row>
    <row r="55" spans="1:16" ht="18.899999999999999" customHeight="1">
      <c r="A55" s="258"/>
      <c r="B55" s="245"/>
      <c r="C55" s="246"/>
      <c r="D55" s="247"/>
      <c r="E55" s="247"/>
      <c r="F55" s="248"/>
      <c r="G55" s="249"/>
      <c r="H55" s="250"/>
      <c r="I55" s="251"/>
      <c r="J55" s="247"/>
      <c r="K55" s="247"/>
      <c r="L55" s="252"/>
      <c r="M55" s="247"/>
      <c r="N55" s="252"/>
      <c r="O55" s="253"/>
      <c r="P55" s="252"/>
    </row>
    <row r="56" spans="1:16" ht="18.899999999999999" customHeight="1">
      <c r="A56" s="258"/>
      <c r="B56" s="245"/>
      <c r="C56" s="246"/>
      <c r="D56" s="247"/>
      <c r="E56" s="255"/>
      <c r="F56" s="252"/>
      <c r="G56" s="249"/>
      <c r="H56" s="245"/>
      <c r="I56" s="246"/>
      <c r="J56" s="247"/>
      <c r="K56" s="255"/>
      <c r="L56" s="252"/>
      <c r="M56" s="247"/>
      <c r="N56" s="252"/>
      <c r="O56" s="253"/>
      <c r="P56" s="252"/>
    </row>
    <row r="57" spans="1:16" ht="18.899999999999999" customHeight="1">
      <c r="A57" s="258"/>
      <c r="B57" s="245"/>
      <c r="C57" s="246"/>
      <c r="D57" s="247"/>
      <c r="E57" s="247"/>
      <c r="F57" s="248"/>
      <c r="G57" s="249"/>
      <c r="H57" s="250"/>
      <c r="I57" s="251"/>
      <c r="J57" s="247"/>
      <c r="K57" s="247"/>
      <c r="L57" s="248"/>
      <c r="M57" s="247"/>
      <c r="N57" s="252"/>
      <c r="O57" s="253"/>
      <c r="P57" s="252"/>
    </row>
    <row r="58" spans="1:16" ht="18.899999999999999" customHeight="1">
      <c r="A58" s="258"/>
      <c r="B58" s="245"/>
      <c r="C58" s="246"/>
      <c r="D58" s="247"/>
      <c r="E58" s="255"/>
      <c r="F58" s="252"/>
      <c r="G58" s="249"/>
      <c r="H58" s="245"/>
      <c r="I58" s="246"/>
      <c r="J58" s="247"/>
      <c r="K58" s="255"/>
      <c r="L58" s="252"/>
      <c r="M58" s="247"/>
      <c r="N58" s="252"/>
      <c r="O58" s="253"/>
      <c r="P58" s="252"/>
    </row>
    <row r="59" spans="1:16" ht="18.899999999999999" customHeight="1">
      <c r="A59" s="258"/>
      <c r="B59" s="245"/>
      <c r="C59" s="246"/>
      <c r="D59" s="247"/>
      <c r="E59" s="255"/>
      <c r="F59" s="252"/>
      <c r="G59" s="249"/>
      <c r="H59" s="245"/>
      <c r="I59" s="246"/>
      <c r="J59" s="247"/>
      <c r="K59" s="255"/>
      <c r="L59" s="252"/>
      <c r="M59" s="247"/>
      <c r="N59" s="252"/>
      <c r="O59" s="253"/>
      <c r="P59" s="252"/>
    </row>
    <row r="60" spans="1:16" ht="18.899999999999999" customHeight="1">
      <c r="A60" s="258"/>
      <c r="B60" s="245"/>
      <c r="C60" s="246"/>
      <c r="D60" s="247"/>
      <c r="E60" s="255"/>
      <c r="F60" s="252"/>
      <c r="G60" s="249"/>
      <c r="H60" s="245"/>
      <c r="I60" s="246"/>
      <c r="J60" s="247"/>
      <c r="K60" s="255"/>
      <c r="L60" s="252"/>
      <c r="M60" s="247"/>
      <c r="N60" s="252"/>
      <c r="O60" s="253"/>
      <c r="P60" s="252"/>
    </row>
    <row r="61" spans="1:16" ht="18.899999999999999" customHeight="1">
      <c r="A61" s="258"/>
      <c r="B61" s="245"/>
      <c r="C61" s="246"/>
      <c r="D61" s="247"/>
      <c r="E61" s="255"/>
      <c r="F61" s="252"/>
      <c r="G61" s="249"/>
      <c r="H61" s="245"/>
      <c r="I61" s="246"/>
      <c r="J61" s="247"/>
      <c r="K61" s="255"/>
      <c r="L61" s="252"/>
      <c r="M61" s="247"/>
      <c r="N61" s="256"/>
      <c r="O61" s="253"/>
      <c r="P61" s="252"/>
    </row>
    <row r="62" spans="1:16" ht="18.899999999999999" customHeight="1">
      <c r="A62" s="258"/>
      <c r="B62" s="245"/>
      <c r="C62" s="246"/>
      <c r="D62" s="247"/>
      <c r="E62" s="255"/>
      <c r="F62" s="252"/>
      <c r="G62" s="249"/>
      <c r="H62" s="245"/>
      <c r="I62" s="246"/>
      <c r="J62" s="247"/>
      <c r="K62" s="255"/>
      <c r="L62" s="252"/>
      <c r="M62" s="247"/>
      <c r="N62" s="252"/>
      <c r="O62" s="253"/>
      <c r="P62" s="252"/>
    </row>
    <row r="63" spans="1:16" ht="18.75" customHeight="1">
      <c r="A63" s="258"/>
      <c r="B63" s="245"/>
      <c r="C63" s="246"/>
      <c r="D63" s="247"/>
      <c r="E63" s="255"/>
      <c r="F63" s="252"/>
      <c r="G63" s="249"/>
      <c r="H63" s="245"/>
      <c r="I63" s="246"/>
      <c r="J63" s="247"/>
      <c r="K63" s="255"/>
      <c r="L63" s="252"/>
      <c r="M63" s="247"/>
      <c r="N63" s="252"/>
      <c r="O63" s="253"/>
      <c r="P63" s="252"/>
    </row>
    <row r="64" spans="1:16" ht="18.899999999999999" customHeight="1">
      <c r="A64" s="258"/>
      <c r="B64" s="245"/>
      <c r="C64" s="246"/>
      <c r="D64" s="247"/>
      <c r="E64" s="255"/>
      <c r="F64" s="252"/>
      <c r="G64" s="249"/>
      <c r="H64" s="245"/>
      <c r="I64" s="246"/>
      <c r="J64" s="247"/>
      <c r="K64" s="255"/>
      <c r="L64" s="252"/>
      <c r="M64" s="247"/>
      <c r="N64" s="252"/>
      <c r="O64" s="253"/>
      <c r="P64" s="252"/>
    </row>
    <row r="65" spans="1:16" ht="18.899999999999999" customHeight="1">
      <c r="A65" s="258"/>
      <c r="B65" s="245"/>
      <c r="C65" s="246"/>
      <c r="D65" s="247"/>
      <c r="E65" s="255"/>
      <c r="F65" s="252"/>
      <c r="G65" s="249"/>
      <c r="H65" s="245"/>
      <c r="I65" s="246"/>
      <c r="J65" s="247"/>
      <c r="K65" s="255"/>
      <c r="L65" s="252"/>
      <c r="M65" s="247"/>
      <c r="N65" s="252"/>
      <c r="O65" s="253"/>
      <c r="P65" s="252"/>
    </row>
    <row r="66" spans="1:16" ht="18.899999999999999" customHeight="1">
      <c r="A66" s="258"/>
      <c r="B66" s="245"/>
      <c r="C66" s="246"/>
      <c r="D66" s="247"/>
      <c r="E66" s="255"/>
      <c r="F66" s="252"/>
      <c r="G66" s="249"/>
      <c r="H66" s="245"/>
      <c r="I66" s="246"/>
      <c r="J66" s="247"/>
      <c r="K66" s="257"/>
      <c r="L66" s="252"/>
      <c r="M66" s="247"/>
      <c r="N66" s="252"/>
      <c r="O66" s="253"/>
      <c r="P66" s="252"/>
    </row>
    <row r="67" spans="1:16" ht="18.899999999999999" customHeight="1">
      <c r="A67" s="258"/>
      <c r="B67" s="245"/>
      <c r="C67" s="246"/>
      <c r="D67" s="247"/>
      <c r="E67" s="255"/>
      <c r="F67" s="252"/>
      <c r="G67" s="249"/>
      <c r="H67" s="245"/>
      <c r="I67" s="246"/>
      <c r="J67" s="247"/>
      <c r="K67" s="255"/>
      <c r="L67" s="252"/>
      <c r="M67" s="247"/>
      <c r="N67" s="252"/>
      <c r="O67" s="253"/>
      <c r="P67" s="252"/>
    </row>
    <row r="68" spans="1:16" ht="19.5" customHeight="1">
      <c r="A68" s="258"/>
      <c r="B68" s="245"/>
      <c r="C68" s="246"/>
      <c r="D68" s="247"/>
      <c r="E68" s="255"/>
      <c r="F68" s="252"/>
      <c r="G68" s="249"/>
      <c r="H68" s="245"/>
      <c r="I68" s="246"/>
      <c r="J68" s="247"/>
      <c r="K68" s="255"/>
      <c r="L68" s="252"/>
      <c r="M68" s="247"/>
      <c r="N68" s="252"/>
      <c r="O68" s="253"/>
      <c r="P68" s="252"/>
    </row>
    <row r="69" spans="1:16" ht="19.5" customHeight="1">
      <c r="A69" s="258"/>
      <c r="B69" s="245"/>
      <c r="C69" s="246"/>
      <c r="D69" s="247"/>
      <c r="E69" s="255"/>
      <c r="F69" s="252"/>
      <c r="G69" s="249"/>
      <c r="H69" s="245"/>
      <c r="I69" s="246"/>
      <c r="J69" s="247"/>
      <c r="K69" s="255"/>
      <c r="L69" s="252"/>
      <c r="M69" s="247"/>
      <c r="N69" s="252"/>
      <c r="O69" s="253"/>
      <c r="P69" s="252"/>
    </row>
    <row r="70" spans="1:16" ht="19.5" customHeight="1">
      <c r="A70" s="258"/>
      <c r="B70" s="245"/>
      <c r="C70" s="246"/>
      <c r="D70" s="247"/>
      <c r="E70" s="255"/>
      <c r="F70" s="252"/>
      <c r="G70" s="249"/>
      <c r="H70" s="245"/>
      <c r="I70" s="246"/>
      <c r="J70" s="247"/>
      <c r="K70" s="255"/>
      <c r="L70" s="252"/>
      <c r="M70" s="247"/>
      <c r="N70" s="252"/>
      <c r="O70" s="253"/>
      <c r="P70" s="252"/>
    </row>
    <row r="71" spans="1:16" ht="19.5" customHeight="1">
      <c r="A71" s="258"/>
      <c r="B71" s="245"/>
      <c r="C71" s="246"/>
      <c r="D71" s="247"/>
      <c r="E71" s="255"/>
      <c r="F71" s="252"/>
      <c r="G71" s="249"/>
      <c r="H71" s="245"/>
      <c r="I71" s="246"/>
      <c r="J71" s="247"/>
      <c r="K71" s="255"/>
      <c r="L71" s="252"/>
      <c r="M71" s="247"/>
      <c r="N71" s="252"/>
      <c r="O71" s="253"/>
      <c r="P71" s="252"/>
    </row>
    <row r="72" spans="1:16" ht="19.5" customHeight="1">
      <c r="A72" s="258"/>
      <c r="B72" s="245"/>
      <c r="C72" s="246"/>
      <c r="D72" s="247"/>
      <c r="E72" s="247"/>
      <c r="F72" s="248"/>
      <c r="G72" s="249"/>
      <c r="H72" s="250"/>
      <c r="I72" s="251"/>
      <c r="J72" s="247"/>
      <c r="K72" s="247"/>
      <c r="L72" s="252"/>
      <c r="M72" s="247"/>
      <c r="N72" s="252"/>
      <c r="O72" s="253"/>
      <c r="P72" s="252"/>
    </row>
    <row r="73" spans="1:16" ht="19.5" customHeight="1">
      <c r="A73" s="258"/>
      <c r="B73" s="245"/>
      <c r="C73" s="246"/>
      <c r="D73" s="247"/>
      <c r="E73" s="255"/>
      <c r="F73" s="252"/>
      <c r="G73" s="249"/>
      <c r="H73" s="245"/>
      <c r="I73" s="246"/>
      <c r="J73" s="247"/>
      <c r="K73" s="255"/>
      <c r="L73" s="252"/>
      <c r="M73" s="247"/>
      <c r="N73" s="252"/>
      <c r="O73" s="253"/>
      <c r="P73" s="252"/>
    </row>
    <row r="74" spans="1:16" ht="19.5" customHeight="1">
      <c r="A74" s="258"/>
      <c r="B74" s="245"/>
      <c r="C74" s="246"/>
      <c r="D74" s="247"/>
      <c r="E74" s="255"/>
      <c r="F74" s="252"/>
      <c r="G74" s="249"/>
      <c r="H74" s="245"/>
      <c r="I74" s="246"/>
      <c r="J74" s="247"/>
      <c r="K74" s="255"/>
      <c r="L74" s="252"/>
      <c r="M74" s="247"/>
      <c r="N74" s="252"/>
      <c r="O74" s="253"/>
      <c r="P74" s="252"/>
    </row>
    <row r="75" spans="1:16" ht="19.5" customHeight="1">
      <c r="A75" s="258"/>
      <c r="B75" s="245"/>
      <c r="C75" s="246"/>
      <c r="D75" s="247"/>
      <c r="E75" s="255"/>
      <c r="F75" s="252"/>
      <c r="G75" s="249"/>
      <c r="H75" s="245"/>
      <c r="I75" s="246"/>
      <c r="J75" s="247"/>
      <c r="K75" s="255"/>
      <c r="L75" s="252"/>
      <c r="M75" s="247"/>
      <c r="N75" s="252"/>
      <c r="O75" s="253"/>
      <c r="P75" s="252"/>
    </row>
    <row r="76" spans="1:16" ht="19.5" customHeight="1">
      <c r="A76" s="258"/>
      <c r="B76" s="245"/>
      <c r="C76" s="246"/>
      <c r="D76" s="247"/>
      <c r="E76" s="255"/>
      <c r="F76" s="252"/>
      <c r="G76" s="249"/>
      <c r="H76" s="245"/>
      <c r="I76" s="246"/>
      <c r="J76" s="247"/>
      <c r="K76" s="255"/>
      <c r="L76" s="252"/>
      <c r="M76" s="247"/>
      <c r="N76" s="252"/>
      <c r="O76" s="253"/>
      <c r="P76" s="252"/>
    </row>
    <row r="77" spans="1:16" ht="19.5" customHeight="1">
      <c r="A77" s="258"/>
      <c r="B77" s="245"/>
      <c r="C77" s="246"/>
      <c r="D77" s="247"/>
      <c r="E77" s="255"/>
      <c r="F77" s="252"/>
      <c r="G77" s="249"/>
      <c r="H77" s="245"/>
      <c r="I77" s="246"/>
      <c r="J77" s="247"/>
      <c r="K77" s="255"/>
      <c r="L77" s="252"/>
      <c r="M77" s="247"/>
      <c r="N77" s="256"/>
      <c r="O77" s="253"/>
      <c r="P77" s="252"/>
    </row>
    <row r="78" spans="1:16" ht="19.5" customHeight="1">
      <c r="A78" s="258"/>
      <c r="B78" s="245"/>
      <c r="C78" s="246"/>
      <c r="D78" s="247"/>
      <c r="E78" s="255"/>
      <c r="F78" s="252"/>
      <c r="G78" s="249"/>
      <c r="H78" s="245"/>
      <c r="I78" s="246"/>
      <c r="J78" s="247"/>
      <c r="K78" s="255"/>
      <c r="L78" s="252"/>
      <c r="M78" s="247"/>
      <c r="N78" s="252"/>
      <c r="O78" s="253"/>
      <c r="P78" s="252"/>
    </row>
    <row r="79" spans="1:16" ht="19.5" customHeight="1">
      <c r="A79" s="258"/>
      <c r="B79" s="245"/>
      <c r="C79" s="246"/>
      <c r="D79" s="247"/>
      <c r="E79" s="255"/>
      <c r="F79" s="252"/>
      <c r="G79" s="249"/>
      <c r="H79" s="245"/>
      <c r="I79" s="246"/>
      <c r="J79" s="247"/>
      <c r="K79" s="255"/>
      <c r="L79" s="252"/>
      <c r="M79" s="247"/>
      <c r="N79" s="252"/>
      <c r="O79" s="253"/>
      <c r="P79" s="252"/>
    </row>
    <row r="80" spans="1:16" ht="19.5" customHeight="1">
      <c r="A80" s="258"/>
      <c r="B80" s="245"/>
      <c r="C80" s="246"/>
      <c r="D80" s="247"/>
      <c r="E80" s="255"/>
      <c r="F80" s="252"/>
      <c r="G80" s="249"/>
      <c r="H80" s="245"/>
      <c r="I80" s="246"/>
      <c r="J80" s="247"/>
      <c r="K80" s="255"/>
      <c r="L80" s="252"/>
      <c r="M80" s="247"/>
      <c r="N80" s="252"/>
      <c r="O80" s="253"/>
      <c r="P80" s="252"/>
    </row>
    <row r="81" spans="1:16" ht="19.5" customHeight="1">
      <c r="A81" s="258"/>
      <c r="B81" s="245"/>
      <c r="C81" s="246"/>
      <c r="D81" s="247"/>
      <c r="E81" s="255"/>
      <c r="F81" s="252"/>
      <c r="G81" s="249"/>
      <c r="H81" s="245"/>
      <c r="I81" s="246"/>
      <c r="J81" s="247"/>
      <c r="K81" s="255"/>
      <c r="L81" s="252"/>
      <c r="M81" s="247"/>
      <c r="N81" s="252"/>
      <c r="O81" s="253"/>
      <c r="P81" s="252"/>
    </row>
    <row r="82" spans="1:16" ht="19.5" customHeight="1">
      <c r="A82" s="258"/>
      <c r="B82" s="245"/>
      <c r="C82" s="246"/>
      <c r="D82" s="247"/>
      <c r="E82" s="255"/>
      <c r="F82" s="252"/>
      <c r="G82" s="249"/>
      <c r="H82" s="245"/>
      <c r="I82" s="246"/>
      <c r="J82" s="247"/>
      <c r="K82" s="257"/>
      <c r="L82" s="252"/>
      <c r="M82" s="247"/>
      <c r="N82" s="252"/>
      <c r="O82" s="253"/>
      <c r="P82" s="252"/>
    </row>
    <row r="83" spans="1:16" ht="19.5" customHeight="1">
      <c r="A83" s="258"/>
      <c r="B83" s="245"/>
      <c r="C83" s="246"/>
      <c r="D83" s="247"/>
      <c r="E83" s="255"/>
      <c r="F83" s="252"/>
      <c r="G83" s="249"/>
      <c r="H83" s="245"/>
      <c r="I83" s="246"/>
      <c r="J83" s="247"/>
      <c r="K83" s="255"/>
      <c r="L83" s="252"/>
      <c r="M83" s="247"/>
      <c r="N83" s="252"/>
      <c r="O83" s="253"/>
      <c r="P83" s="252"/>
    </row>
    <row r="84" spans="1:16" ht="19.5" customHeight="1">
      <c r="A84" s="258"/>
      <c r="B84" s="245"/>
      <c r="C84" s="246"/>
      <c r="D84" s="247"/>
      <c r="E84" s="255"/>
      <c r="F84" s="252"/>
      <c r="G84" s="249"/>
      <c r="H84" s="245"/>
      <c r="I84" s="246"/>
      <c r="J84" s="247"/>
      <c r="K84" s="255"/>
      <c r="L84" s="252"/>
      <c r="M84" s="247"/>
      <c r="N84" s="252"/>
      <c r="O84" s="253"/>
      <c r="P84" s="252"/>
    </row>
    <row r="85" spans="1:16" ht="19.5" customHeight="1">
      <c r="A85" s="258"/>
      <c r="B85" s="245"/>
      <c r="C85" s="246"/>
      <c r="D85" s="247"/>
      <c r="E85" s="255"/>
      <c r="F85" s="252"/>
      <c r="G85" s="249"/>
      <c r="H85" s="245"/>
      <c r="I85" s="246"/>
      <c r="J85" s="247"/>
      <c r="K85" s="255"/>
      <c r="L85" s="252"/>
      <c r="M85" s="247"/>
      <c r="N85" s="252"/>
      <c r="O85" s="253"/>
      <c r="P85" s="252"/>
    </row>
    <row r="86" spans="1:16" ht="19.5" customHeight="1">
      <c r="A86" s="258"/>
      <c r="B86" s="245"/>
      <c r="C86" s="246"/>
      <c r="D86" s="247"/>
      <c r="E86" s="255"/>
      <c r="F86" s="252"/>
      <c r="G86" s="249"/>
      <c r="H86" s="245"/>
      <c r="I86" s="246"/>
      <c r="J86" s="247"/>
      <c r="K86" s="255"/>
      <c r="L86" s="252"/>
      <c r="M86" s="247"/>
      <c r="N86" s="252"/>
      <c r="O86" s="253"/>
      <c r="P86" s="252"/>
    </row>
    <row r="87" spans="1:16" ht="19.5" customHeight="1">
      <c r="A87" s="258"/>
      <c r="B87" s="259"/>
      <c r="C87" s="260"/>
      <c r="D87" s="261"/>
      <c r="E87" s="262"/>
      <c r="F87" s="263"/>
      <c r="G87" s="264"/>
      <c r="H87" s="259"/>
      <c r="I87" s="260"/>
      <c r="J87" s="261"/>
      <c r="K87" s="262"/>
      <c r="L87" s="263"/>
      <c r="M87" s="247"/>
      <c r="N87" s="252"/>
      <c r="O87" s="253"/>
      <c r="P87" s="252"/>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300"/>
  <headerFooter alignWithMargins="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19873" r:id="rId3" name="Button 1">
              <controlPr defaultSize="0" print="0" autoPict="0" macro="[0]!páros_egyesített_rangsor">
                <anchor moveWithCells="1" sizeWithCells="1">
                  <from>
                    <xdr:col>9</xdr:col>
                    <xdr:colOff>228600</xdr:colOff>
                    <xdr:row>0</xdr:row>
                    <xdr:rowOff>76200</xdr:rowOff>
                  </from>
                  <to>
                    <xdr:col>12</xdr:col>
                    <xdr:colOff>38100</xdr:colOff>
                    <xdr:row>1</xdr:row>
                    <xdr:rowOff>106680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47">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c r="R1" s="13"/>
    </row>
    <row r="2" spans="1:21">
      <c r="A2" s="191" t="s">
        <v>99</v>
      </c>
      <c r="B2" s="17"/>
      <c r="C2" s="17"/>
      <c r="D2" s="17"/>
      <c r="E2" s="17"/>
      <c r="F2" s="187">
        <f>Altalanos!$E$8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7"/>
      <c r="F4" s="28"/>
      <c r="G4" s="29" t="str">
        <f>Altalanos!$C$10</f>
        <v>Baja</v>
      </c>
      <c r="H4" s="30"/>
      <c r="I4" s="28"/>
      <c r="J4" s="31"/>
      <c r="K4" s="32"/>
      <c r="L4" s="33"/>
      <c r="M4" s="34"/>
      <c r="N4" s="31"/>
      <c r="O4" s="28"/>
      <c r="P4" s="31"/>
      <c r="Q4" s="28"/>
      <c r="R4" s="35">
        <f>Altalanos!$E$10</f>
        <v>0</v>
      </c>
    </row>
    <row r="5" spans="1:21" s="2" customFormat="1" ht="9.6">
      <c r="A5" s="36"/>
      <c r="B5" s="37" t="s">
        <v>164</v>
      </c>
      <c r="C5" s="188" t="s">
        <v>347</v>
      </c>
      <c r="D5" s="37" t="s">
        <v>166</v>
      </c>
      <c r="E5" s="188" t="s">
        <v>339</v>
      </c>
      <c r="F5" s="38" t="s">
        <v>167</v>
      </c>
      <c r="G5" s="38" t="s">
        <v>114</v>
      </c>
      <c r="H5" s="38"/>
      <c r="I5" s="38" t="s">
        <v>115</v>
      </c>
      <c r="J5" s="38"/>
      <c r="K5" s="37" t="s">
        <v>168</v>
      </c>
      <c r="L5" s="39"/>
      <c r="M5" s="37" t="s">
        <v>169</v>
      </c>
      <c r="N5" s="39"/>
      <c r="O5" s="37" t="s">
        <v>348</v>
      </c>
      <c r="P5" s="39"/>
      <c r="Q5" s="37"/>
      <c r="R5" s="40"/>
    </row>
    <row r="6" spans="1:21" s="4" customFormat="1" ht="10.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(5)'!$A$7:$P$23,14))</f>
        <v/>
      </c>
      <c r="C7" s="47" t="str">
        <f>IF($D7="","",VLOOKUP($D7,'1D ELO (5)'!$A$7:$P$23,15))</f>
        <v/>
      </c>
      <c r="D7" s="48"/>
      <c r="E7" s="92" t="str">
        <f>UPPER(IF($D7="","",VLOOKUP($D7,'1D ELO (5)'!$A$7:$P$23,5)))</f>
        <v/>
      </c>
      <c r="F7" s="93" t="str">
        <f>UPPER(IF($D7="","",VLOOKUP($D7,'1D ELO (5)'!$A$7:$P$23,2)))</f>
        <v/>
      </c>
      <c r="G7" s="93" t="str">
        <f>IF($D7="","",VLOOKUP($D7,'1D ELO (5)'!$A$7:$P$23,3))</f>
        <v/>
      </c>
      <c r="H7" s="94"/>
      <c r="I7" s="93" t="str">
        <f>IF($D7="","",VLOOKUP($D7,'1D ELO (5)'!$A$7:$P$23,4))</f>
        <v/>
      </c>
      <c r="J7" s="52"/>
      <c r="K7" s="53"/>
      <c r="L7" s="54"/>
      <c r="M7" s="53"/>
      <c r="N7" s="54"/>
      <c r="O7" s="53"/>
      <c r="P7" s="54"/>
      <c r="Q7" s="53"/>
      <c r="R7" s="62"/>
      <c r="S7" s="56"/>
      <c r="U7" s="57" t="e">
        <f>#REF!</f>
        <v>#REF!</v>
      </c>
    </row>
    <row r="8" spans="1:21" s="5" customFormat="1" ht="9.6" customHeight="1">
      <c r="A8" s="58"/>
      <c r="B8" s="59"/>
      <c r="C8" s="59"/>
      <c r="D8" s="59"/>
      <c r="E8" s="92" t="str">
        <f>UPPER(IF($D7="","",VLOOKUP($D7,'1D ELO (5)'!$A$7:$P$23,11)))</f>
        <v/>
      </c>
      <c r="F8" s="93" t="str">
        <f>UPPER(IF($D7="","",VLOOKUP($D7,'1D ELO (5)'!$A$7:$P$23,8)))</f>
        <v/>
      </c>
      <c r="G8" s="93" t="str">
        <f>IF($D7="","",VLOOKUP($D7,'1D ELO (5)'!$A$7:$P$23,9))</f>
        <v/>
      </c>
      <c r="H8" s="94"/>
      <c r="I8" s="93" t="str">
        <f>IF($D7="","",VLOOKUP($D7,'1D ELO (5)'!$A$7:$P$23,10))</f>
        <v/>
      </c>
      <c r="J8" s="60"/>
      <c r="K8" s="61" t="str">
        <f>IF(J8="a",F7,IF(J8="b",F9,""))</f>
        <v/>
      </c>
      <c r="L8" s="54"/>
      <c r="M8" s="53"/>
      <c r="N8" s="54"/>
      <c r="O8" s="53"/>
      <c r="P8" s="54"/>
      <c r="Q8" s="53"/>
      <c r="R8" s="62"/>
      <c r="S8" s="56"/>
      <c r="U8" s="63" t="e">
        <f>#REF!</f>
        <v>#REF!</v>
      </c>
    </row>
    <row r="9" spans="1:21" s="5" customFormat="1" ht="9.6" customHeight="1">
      <c r="A9" s="58"/>
      <c r="B9" s="64"/>
      <c r="C9" s="64"/>
      <c r="D9" s="64"/>
      <c r="E9" s="64"/>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59"/>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(5)'!$A$7:$P$23,14))</f>
        <v/>
      </c>
      <c r="C11" s="47" t="str">
        <f>IF($D11="","",VLOOKUP($D11,'1D ELO (5)'!$A$7:$P$23,15))</f>
        <v/>
      </c>
      <c r="D11" s="48"/>
      <c r="E11" s="76" t="str">
        <f>UPPER(IF($D11="","",VLOOKUP($D11,'1D ELO (5)'!$A$7:$P$23,5)))</f>
        <v/>
      </c>
      <c r="F11" s="77" t="str">
        <f>UPPER(IF($D11="","",VLOOKUP($D11,'1D ELO (5)'!$A$7:$P$23,2)))</f>
        <v/>
      </c>
      <c r="G11" s="77" t="str">
        <f>IF($D11="","",VLOOKUP($D11,'1D ELO (5)'!$A$7:$P$23,3))</f>
        <v/>
      </c>
      <c r="H11" s="78"/>
      <c r="I11" s="77" t="str">
        <f>IF($D11="","",VLOOKUP($D11,'1D ELO (5)'!$A$7:$P$23,4))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(5)'!$A$7:$P$23,11)))</f>
        <v/>
      </c>
      <c r="F12" s="77" t="str">
        <f>UPPER(IF($D11="","",VLOOKUP($D11,'1D ELO (5)'!$A$7:$P$23,8)))</f>
        <v/>
      </c>
      <c r="G12" s="77" t="str">
        <f>IF($D11="","",VLOOKUP($D11,'1D ELO (5)'!$A$7:$P$23,9))</f>
        <v/>
      </c>
      <c r="H12" s="78"/>
      <c r="I12" s="77" t="str">
        <f>IF($D11="","",VLOOKUP($D11,'1D ELO (5)'!$A$7:$P$23,10))</f>
        <v/>
      </c>
      <c r="J12" s="60"/>
      <c r="K12" s="53"/>
      <c r="L12" s="80"/>
      <c r="M12" s="82"/>
      <c r="N12" s="83"/>
      <c r="O12" s="53"/>
      <c r="P12" s="54"/>
      <c r="Q12" s="53"/>
      <c r="R12" s="62"/>
      <c r="S12" s="56"/>
      <c r="U12" s="63" t="e">
        <f>#REF!</f>
        <v>#REF!</v>
      </c>
    </row>
    <row r="13" spans="1:21" s="5" customFormat="1" ht="9.6" customHeight="1">
      <c r="A13" s="58"/>
      <c r="B13" s="64"/>
      <c r="C13" s="64"/>
      <c r="D13" s="84"/>
      <c r="E13" s="59"/>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59"/>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(5)'!$A$7:$P$23,14))</f>
        <v/>
      </c>
      <c r="C15" s="47" t="str">
        <f>IF($D15="","",VLOOKUP($D15,'1D ELO (5)'!$A$7:$P$23,15))</f>
        <v/>
      </c>
      <c r="D15" s="48"/>
      <c r="E15" s="76" t="str">
        <f>UPPER(IF($D15="","",VLOOKUP($D15,'1D ELO (5)'!$A$7:$P$23,5)))</f>
        <v/>
      </c>
      <c r="F15" s="77" t="str">
        <f>UPPER(IF($D15="","",VLOOKUP($D15,'1D ELO (5)'!$A$7:$P$23,2)))</f>
        <v/>
      </c>
      <c r="G15" s="77" t="str">
        <f>IF($D15="","",VLOOKUP($D15,'1D ELO (5)'!$A$7:$P$23,3))</f>
        <v/>
      </c>
      <c r="H15" s="78"/>
      <c r="I15" s="77" t="str">
        <f>IF($D15="","",VLOOKUP($D15,'1D ELO (5)'!$A$7:$P$23,4))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(5)'!$A$7:$P$23,11)))</f>
        <v/>
      </c>
      <c r="F16" s="77" t="str">
        <f>UPPER(IF($D15="","",VLOOKUP($D15,'1D ELO (5)'!$A$7:$P$23,8)))</f>
        <v/>
      </c>
      <c r="G16" s="77" t="str">
        <f>IF($D15="","",VLOOKUP($D15,'1D ELO (5)'!$A$7:$P$23,9))</f>
        <v/>
      </c>
      <c r="H16" s="78"/>
      <c r="I16" s="77" t="str">
        <f>IF($D15="","",VLOOKUP($D15,'1D ELO (5)'!$A$7:$P$23,10))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59"/>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59"/>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(5)'!$A$7:$P$23,14))</f>
        <v/>
      </c>
      <c r="C19" s="47" t="str">
        <f>IF($D19="","",VLOOKUP($D19,'1D ELO (5)'!$A$7:$P$23,15))</f>
        <v/>
      </c>
      <c r="D19" s="48"/>
      <c r="E19" s="76" t="str">
        <f>UPPER(IF($D19="","",VLOOKUP($D19,'1D ELO (5)'!$A$7:$P$23,5)))</f>
        <v/>
      </c>
      <c r="F19" s="77" t="str">
        <f>UPPER(IF($D19="","",VLOOKUP($D19,'1D ELO (5)'!$A$7:$P$23,2)))</f>
        <v/>
      </c>
      <c r="G19" s="77" t="str">
        <f>IF($D19="","",VLOOKUP($D19,'1D ELO (5)'!$A$7:$P$23,3))</f>
        <v/>
      </c>
      <c r="H19" s="78"/>
      <c r="I19" s="77" t="str">
        <f>IF($D19="","",VLOOKUP($D19,'1D ELO (5)'!$A$7:$P$23,4))</f>
        <v/>
      </c>
      <c r="J19" s="79"/>
      <c r="K19" s="53"/>
      <c r="L19" s="54"/>
      <c r="M19" s="81"/>
      <c r="N19" s="90"/>
      <c r="O19" s="53"/>
      <c r="P19" s="54"/>
      <c r="Q19" s="53"/>
      <c r="R19" s="62"/>
      <c r="S19" s="56"/>
    </row>
    <row r="20" spans="1:19" s="5" customFormat="1" ht="9.6" customHeight="1">
      <c r="A20" s="58"/>
      <c r="B20" s="59"/>
      <c r="C20" s="59"/>
      <c r="D20" s="59"/>
      <c r="E20" s="76" t="str">
        <f>UPPER(IF($D19="","",VLOOKUP($D19,'1D ELO (5)'!$A$7:$P$23,11)))</f>
        <v/>
      </c>
      <c r="F20" s="77" t="str">
        <f>UPPER(IF($D19="","",VLOOKUP($D19,'1D ELO (5)'!$A$7:$P$23,8)))</f>
        <v/>
      </c>
      <c r="G20" s="77" t="str">
        <f>IF($D19="","",VLOOKUP($D19,'1D ELO (5)'!$A$7:$P$23,9))</f>
        <v/>
      </c>
      <c r="H20" s="78"/>
      <c r="I20" s="77" t="str">
        <f>IF($D19="","",VLOOKUP($D19,'1D ELO (5)'!$A$7:$P$23,10))</f>
        <v/>
      </c>
      <c r="J20" s="60"/>
      <c r="K20" s="53"/>
      <c r="L20" s="54"/>
      <c r="M20" s="82"/>
      <c r="N20" s="91"/>
      <c r="O20" s="53"/>
      <c r="P20" s="54"/>
      <c r="Q20" s="53"/>
      <c r="R20" s="62"/>
      <c r="S20" s="56"/>
    </row>
    <row r="21" spans="1:19" s="5" customFormat="1" ht="9.6" customHeight="1">
      <c r="A21" s="58"/>
      <c r="B21" s="64"/>
      <c r="C21" s="64"/>
      <c r="D21" s="64"/>
      <c r="E21" s="59"/>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59"/>
      <c r="F22" s="66"/>
      <c r="G22" s="66"/>
      <c r="H22" s="71"/>
      <c r="I22" s="66"/>
      <c r="J22" s="86"/>
      <c r="K22" s="53"/>
      <c r="L22" s="54"/>
      <c r="M22" s="87" t="s">
        <v>173</v>
      </c>
      <c r="N22" s="73"/>
      <c r="O22" s="74" t="str">
        <f>UPPER(IF(OR(N22="a",N22="as"),M14,IF(OR(N22="b",N22="bs"),M30,)))</f>
        <v/>
      </c>
      <c r="P22" s="75"/>
      <c r="Q22" s="53"/>
      <c r="R22" s="62"/>
      <c r="S22" s="56"/>
    </row>
    <row r="23" spans="1:19" s="5" customFormat="1" ht="9.6" customHeight="1">
      <c r="A23" s="58">
        <v>5</v>
      </c>
      <c r="B23" s="47" t="str">
        <f>IF($D23="","",VLOOKUP($D23,'1D ELO (5)'!$A$7:$P$23,14))</f>
        <v/>
      </c>
      <c r="C23" s="47" t="str">
        <f>IF($D23="","",VLOOKUP($D23,'1D ELO (5)'!$A$7:$P$23,15))</f>
        <v/>
      </c>
      <c r="D23" s="48"/>
      <c r="E23" s="76" t="str">
        <f>UPPER(IF($D23="","",VLOOKUP($D23,'1D ELO (5)'!$A$7:$P$23,5)))</f>
        <v/>
      </c>
      <c r="F23" s="77" t="str">
        <f>UPPER(IF($D23="","",VLOOKUP($D23,'1D ELO (5)'!$A$7:$P$23,2)))</f>
        <v/>
      </c>
      <c r="G23" s="77" t="str">
        <f>IF($D23="","",VLOOKUP($D23,'1D ELO (5)'!$A$7:$P$23,3))</f>
        <v/>
      </c>
      <c r="H23" s="78"/>
      <c r="I23" s="77" t="str">
        <f>IF($D23="","",VLOOKUP($D23,'1D ELO (5)'!$A$7:$P$23,4))</f>
        <v/>
      </c>
      <c r="J23" s="52"/>
      <c r="K23" s="53"/>
      <c r="L23" s="54"/>
      <c r="M23" s="53"/>
      <c r="N23" s="80"/>
      <c r="O23" s="53"/>
      <c r="P23" s="192"/>
      <c r="Q23" s="53"/>
      <c r="R23" s="62"/>
      <c r="S23" s="56"/>
    </row>
    <row r="24" spans="1:19" s="5" customFormat="1" ht="9.6" customHeight="1">
      <c r="A24" s="58"/>
      <c r="B24" s="59"/>
      <c r="C24" s="59"/>
      <c r="D24" s="59"/>
      <c r="E24" s="76" t="str">
        <f>UPPER(IF($D23="","",VLOOKUP($D23,'1D ELO (5)'!$A$7:$P$23,11)))</f>
        <v/>
      </c>
      <c r="F24" s="77" t="str">
        <f>UPPER(IF($D23="","",VLOOKUP($D23,'1D ELO (5)'!$A$7:$P$23,8)))</f>
        <v/>
      </c>
      <c r="G24" s="77" t="str">
        <f>IF($D23="","",VLOOKUP($D23,'1D ELO (5)'!$A$7:$P$23,9))</f>
        <v/>
      </c>
      <c r="H24" s="78"/>
      <c r="I24" s="77" t="str">
        <f>IF($D23="","",VLOOKUP($D23,'1D ELO (5)'!$A$7:$P$23,10))</f>
        <v/>
      </c>
      <c r="J24" s="60"/>
      <c r="K24" s="61" t="str">
        <f>IF(J24="a",F23,IF(J24="b",F25,""))</f>
        <v/>
      </c>
      <c r="L24" s="54"/>
      <c r="M24" s="53"/>
      <c r="N24" s="80"/>
      <c r="O24" s="53"/>
      <c r="P24" s="54"/>
      <c r="Q24" s="53"/>
      <c r="R24" s="62"/>
      <c r="S24" s="56"/>
    </row>
    <row r="25" spans="1:19" s="5" customFormat="1" ht="9.6" customHeight="1">
      <c r="A25" s="58"/>
      <c r="B25" s="64"/>
      <c r="C25" s="64"/>
      <c r="D25" s="64"/>
      <c r="E25" s="59"/>
      <c r="F25" s="66"/>
      <c r="G25" s="66"/>
      <c r="H25" s="71"/>
      <c r="I25" s="66"/>
      <c r="J25" s="67"/>
      <c r="K25" s="68" t="str">
        <f>UPPER(IF(OR(J26="a",J26="as"),F23,IF(OR(J26="b",J26="bs"),F27,)))</f>
        <v/>
      </c>
      <c r="L25" s="69"/>
      <c r="M25" s="53"/>
      <c r="N25" s="80"/>
      <c r="O25" s="53"/>
      <c r="P25" s="54"/>
      <c r="Q25" s="53"/>
      <c r="R25" s="62"/>
      <c r="S25" s="56"/>
    </row>
    <row r="26" spans="1:19" s="5" customFormat="1" ht="9.6" customHeight="1">
      <c r="A26" s="58"/>
      <c r="B26" s="64"/>
      <c r="C26" s="64"/>
      <c r="D26" s="64"/>
      <c r="E26" s="59"/>
      <c r="F26" s="66"/>
      <c r="G26" s="66"/>
      <c r="H26" s="71"/>
      <c r="I26" s="72" t="s">
        <v>173</v>
      </c>
      <c r="J26" s="73"/>
      <c r="K26" s="74" t="str">
        <f>UPPER(IF(OR(J26="a",J26="as"),F24,IF(OR(J26="b",J26="bs"),F28,)))</f>
        <v/>
      </c>
      <c r="L26" s="75"/>
      <c r="M26" s="53"/>
      <c r="N26" s="80"/>
      <c r="O26" s="53"/>
      <c r="P26" s="54"/>
      <c r="Q26" s="53"/>
      <c r="R26" s="62"/>
      <c r="S26" s="56"/>
    </row>
    <row r="27" spans="1:19" s="5" customFormat="1" ht="9.6" customHeight="1">
      <c r="A27" s="58">
        <v>6</v>
      </c>
      <c r="B27" s="47" t="str">
        <f>IF($D27="","",VLOOKUP($D27,'1D ELO (5)'!$A$7:$P$23,14))</f>
        <v/>
      </c>
      <c r="C27" s="47" t="str">
        <f>IF($D27="","",VLOOKUP($D27,'1D ELO (5)'!$A$7:$P$23,15))</f>
        <v/>
      </c>
      <c r="D27" s="48"/>
      <c r="E27" s="76" t="str">
        <f>UPPER(IF($D27="","",VLOOKUP($D27,'1D ELO (5)'!$A$7:$P$23,5)))</f>
        <v/>
      </c>
      <c r="F27" s="77" t="str">
        <f>UPPER(IF($D27="","",VLOOKUP($D27,'1D ELO (5)'!$A$7:$P$23,2)))</f>
        <v/>
      </c>
      <c r="G27" s="77" t="str">
        <f>IF($D27="","",VLOOKUP($D27,'1D ELO (5)'!$A$7:$P$23,3))</f>
        <v/>
      </c>
      <c r="H27" s="78"/>
      <c r="I27" s="77" t="str">
        <f>IF($D27="","",VLOOKUP($D27,'1D ELO (5)'!$A$7:$P$23,4))</f>
        <v/>
      </c>
      <c r="J27" s="79"/>
      <c r="K27" s="53"/>
      <c r="L27" s="80"/>
      <c r="M27" s="81"/>
      <c r="N27" s="90"/>
      <c r="O27" s="53"/>
      <c r="P27" s="54"/>
      <c r="Q27" s="53"/>
      <c r="R27" s="62"/>
      <c r="S27" s="56"/>
    </row>
    <row r="28" spans="1:19" s="5" customFormat="1" ht="9.6" customHeight="1">
      <c r="A28" s="58"/>
      <c r="B28" s="59"/>
      <c r="C28" s="59"/>
      <c r="D28" s="59"/>
      <c r="E28" s="76" t="str">
        <f>UPPER(IF($D27="","",VLOOKUP($D27,'1D ELO (5)'!$A$7:$P$23,11)))</f>
        <v/>
      </c>
      <c r="F28" s="77" t="str">
        <f>UPPER(IF($D27="","",VLOOKUP($D27,'1D ELO (5)'!$A$7:$P$23,8)))</f>
        <v/>
      </c>
      <c r="G28" s="77" t="str">
        <f>IF($D27="","",VLOOKUP($D27,'1D ELO (5)'!$A$7:$P$23,9))</f>
        <v/>
      </c>
      <c r="H28" s="78"/>
      <c r="I28" s="77" t="str">
        <f>IF($D27="","",VLOOKUP($D27,'1D ELO (5)'!$A$7:$P$23,10))</f>
        <v/>
      </c>
      <c r="J28" s="60"/>
      <c r="K28" s="53"/>
      <c r="L28" s="80"/>
      <c r="M28" s="82"/>
      <c r="N28" s="91"/>
      <c r="O28" s="53"/>
      <c r="P28" s="54"/>
      <c r="Q28" s="53"/>
      <c r="R28" s="62"/>
      <c r="S28" s="56"/>
    </row>
    <row r="29" spans="1:19" s="5" customFormat="1" ht="9.6" customHeight="1">
      <c r="A29" s="58"/>
      <c r="B29" s="64"/>
      <c r="C29" s="64"/>
      <c r="D29" s="84"/>
      <c r="E29" s="59"/>
      <c r="F29" s="66"/>
      <c r="G29" s="66"/>
      <c r="H29" s="71"/>
      <c r="I29" s="66"/>
      <c r="J29" s="86"/>
      <c r="K29" s="53"/>
      <c r="L29" s="67"/>
      <c r="M29" s="68" t="str">
        <f>UPPER(IF(OR(L30="a",L30="as"),K25,IF(OR(L30="b",L30="bs"),K33,)))</f>
        <v/>
      </c>
      <c r="N29" s="80"/>
      <c r="O29" s="53"/>
      <c r="P29" s="54"/>
      <c r="Q29" s="53"/>
      <c r="R29" s="62"/>
      <c r="S29" s="56"/>
    </row>
    <row r="30" spans="1:19" s="5" customFormat="1" ht="9.6" customHeight="1">
      <c r="A30" s="58"/>
      <c r="B30" s="64"/>
      <c r="C30" s="64"/>
      <c r="D30" s="84"/>
      <c r="E30" s="59"/>
      <c r="F30" s="66"/>
      <c r="G30" s="66"/>
      <c r="H30" s="71"/>
      <c r="I30" s="66"/>
      <c r="J30" s="86"/>
      <c r="K30" s="87" t="s">
        <v>173</v>
      </c>
      <c r="L30" s="73"/>
      <c r="M30" s="74" t="str">
        <f>UPPER(IF(OR(L30="a",L30="as"),K26,IF(OR(L30="b",L30="bs"),K34,)))</f>
        <v/>
      </c>
      <c r="N30" s="60"/>
      <c r="O30" s="53"/>
      <c r="P30" s="54"/>
      <c r="Q30" s="53"/>
      <c r="R30" s="62"/>
      <c r="S30" s="56"/>
    </row>
    <row r="31" spans="1:19" s="5" customFormat="1" ht="9.6" customHeight="1">
      <c r="A31" s="88">
        <v>7</v>
      </c>
      <c r="B31" s="47" t="str">
        <f>IF($D31="","",VLOOKUP($D31,'1D ELO (5)'!$A$7:$P$23,14))</f>
        <v/>
      </c>
      <c r="C31" s="47" t="str">
        <f>IF($D31="","",VLOOKUP($D31,'1D ELO (5)'!$A$7:$P$23,15))</f>
        <v/>
      </c>
      <c r="D31" s="48"/>
      <c r="E31" s="76" t="str">
        <f>UPPER(IF($D31="","",VLOOKUP($D31,'1D ELO (5)'!$A$7:$P$23,5)))</f>
        <v/>
      </c>
      <c r="F31" s="77" t="str">
        <f>UPPER(IF($D31="","",VLOOKUP($D31,'1D ELO (5)'!$A$7:$P$23,2)))</f>
        <v/>
      </c>
      <c r="G31" s="77" t="str">
        <f>IF($D31="","",VLOOKUP($D31,'1D ELO (5)'!$A$7:$P$23,3))</f>
        <v/>
      </c>
      <c r="H31" s="78"/>
      <c r="I31" s="77" t="str">
        <f>IF($D31="","",VLOOKUP($D31,'1D ELO (5)'!$A$7:$P$23,4))</f>
        <v/>
      </c>
      <c r="J31" s="52"/>
      <c r="K31" s="53"/>
      <c r="L31" s="80"/>
      <c r="M31" s="53"/>
      <c r="N31" s="54"/>
      <c r="O31" s="81"/>
      <c r="P31" s="54"/>
      <c r="Q31" s="53"/>
      <c r="R31" s="62"/>
      <c r="S31" s="56"/>
    </row>
    <row r="32" spans="1:19" s="5" customFormat="1" ht="9.6" customHeight="1">
      <c r="A32" s="58"/>
      <c r="B32" s="59"/>
      <c r="C32" s="59"/>
      <c r="D32" s="59"/>
      <c r="E32" s="76" t="str">
        <f>UPPER(IF($D31="","",VLOOKUP($D31,'1D ELO (5)'!$A$7:$P$23,11)))</f>
        <v/>
      </c>
      <c r="F32" s="77" t="str">
        <f>UPPER(IF($D31="","",VLOOKUP($D31,'1D ELO (5)'!$A$7:$P$23,8)))</f>
        <v/>
      </c>
      <c r="G32" s="77" t="str">
        <f>IF($D31="","",VLOOKUP($D31,'1D ELO (5)'!$A$7:$P$23,9))</f>
        <v/>
      </c>
      <c r="H32" s="78"/>
      <c r="I32" s="77" t="str">
        <f>IF($D31="","",VLOOKUP($D31,'1D ELO (5)'!$A$7:$P$23,10))</f>
        <v/>
      </c>
      <c r="J32" s="60"/>
      <c r="K32" s="61" t="str">
        <f>IF(J32="a",F31,IF(J32="b",F33,""))</f>
        <v/>
      </c>
      <c r="L32" s="80"/>
      <c r="M32" s="53"/>
      <c r="N32" s="54"/>
      <c r="O32" s="53"/>
      <c r="P32" s="54"/>
      <c r="Q32" s="53"/>
      <c r="R32" s="62"/>
      <c r="S32" s="56"/>
    </row>
    <row r="33" spans="1:19" s="5" customFormat="1" ht="9.6" customHeight="1">
      <c r="A33" s="58"/>
      <c r="B33" s="64"/>
      <c r="C33" s="64"/>
      <c r="D33" s="84"/>
      <c r="E33" s="64"/>
      <c r="F33" s="66"/>
      <c r="G33" s="66"/>
      <c r="I33" s="66"/>
      <c r="J33" s="67"/>
      <c r="K33" s="68" t="str">
        <f>UPPER(IF(OR(J34="a",J34="as"),F31,IF(OR(J34="b",J34="bs"),F35,)))</f>
        <v/>
      </c>
      <c r="L33" s="90"/>
      <c r="M33" s="53"/>
      <c r="N33" s="54"/>
      <c r="O33" s="53"/>
      <c r="P33" s="54"/>
      <c r="Q33" s="53"/>
      <c r="R33" s="62"/>
      <c r="S33" s="56"/>
    </row>
    <row r="34" spans="1:19" s="5" customFormat="1" ht="9.6" customHeight="1">
      <c r="A34" s="58"/>
      <c r="B34" s="64"/>
      <c r="C34" s="64"/>
      <c r="D34" s="84"/>
      <c r="E34" s="64"/>
      <c r="F34" s="66"/>
      <c r="G34" s="66"/>
      <c r="I34" s="87" t="s">
        <v>173</v>
      </c>
      <c r="J34" s="73"/>
      <c r="K34" s="74" t="str">
        <f>UPPER(IF(OR(J34="a",J34="as"),F32,IF(OR(J34="b",J34="bs"),F36,)))</f>
        <v/>
      </c>
      <c r="L34" s="60"/>
      <c r="M34" s="53"/>
      <c r="N34" s="54"/>
      <c r="O34" s="53"/>
      <c r="P34" s="54"/>
      <c r="Q34" s="53"/>
      <c r="R34" s="62"/>
      <c r="S34" s="56"/>
    </row>
    <row r="35" spans="1:19" s="5" customFormat="1" ht="9.6" customHeight="1">
      <c r="A35" s="46">
        <v>8</v>
      </c>
      <c r="B35" s="47" t="str">
        <f>IF($D35="","",VLOOKUP($D35,'1D ELO (5)'!$A$7:$P$23,14))</f>
        <v/>
      </c>
      <c r="C35" s="47" t="str">
        <f>IF($D35="","",VLOOKUP($D35,'1D ELO (5)'!$A$7:$P$23,15))</f>
        <v/>
      </c>
      <c r="D35" s="48"/>
      <c r="E35" s="76" t="str">
        <f>UPPER(IF($D35="","",VLOOKUP($D35,'1D ELO (5)'!$A$7:$P$23,5)))</f>
        <v/>
      </c>
      <c r="F35" s="50" t="str">
        <f>UPPER(IF($D35="","",VLOOKUP($D35,'1D ELO (5)'!$A$7:$P$23,2)))</f>
        <v/>
      </c>
      <c r="G35" s="50" t="str">
        <f>IF($D35="","",VLOOKUP($D35,'1D ELO (5)'!$A$7:$P$23,3))</f>
        <v/>
      </c>
      <c r="H35" s="51"/>
      <c r="I35" s="50" t="str">
        <f>IF($D35="","",VLOOKUP($D35,'1D ELO (5)'!$A$7:$P$23,4))</f>
        <v/>
      </c>
      <c r="J35" s="79"/>
      <c r="K35" s="53"/>
      <c r="L35" s="54"/>
      <c r="M35" s="81"/>
      <c r="N35" s="69"/>
      <c r="O35" s="53"/>
      <c r="P35" s="54"/>
      <c r="Q35" s="53"/>
      <c r="R35" s="62"/>
      <c r="S35" s="56"/>
    </row>
    <row r="36" spans="1:19" s="5" customFormat="1" ht="9.6" customHeight="1">
      <c r="A36" s="58"/>
      <c r="B36" s="59"/>
      <c r="C36" s="59"/>
      <c r="D36" s="59"/>
      <c r="E36" s="92" t="str">
        <f>UPPER(IF($D35="","",VLOOKUP($D35,'1D ELO (5)'!$A$7:$P$23,11)))</f>
        <v/>
      </c>
      <c r="F36" s="93" t="str">
        <f>UPPER(IF($D35="","",VLOOKUP($D35,'1D ELO (5)'!$A$7:$P$23,8)))</f>
        <v/>
      </c>
      <c r="G36" s="93" t="str">
        <f>IF($D35="","",VLOOKUP($D35,'1D ELO (5)'!$A$7:$P$23,9))</f>
        <v/>
      </c>
      <c r="H36" s="94"/>
      <c r="I36" s="93" t="str">
        <f>IF($D35="","",VLOOKUP($D35,'1D ELO (5)'!$A$7:$P$23,10))</f>
        <v/>
      </c>
      <c r="J36" s="60"/>
      <c r="K36" s="53"/>
      <c r="L36" s="54"/>
      <c r="M36" s="82"/>
      <c r="N36" s="83"/>
      <c r="O36" s="53"/>
      <c r="P36" s="54"/>
      <c r="Q36" s="53"/>
      <c r="R36" s="62"/>
      <c r="S36" s="56"/>
    </row>
    <row r="37" spans="1:19" s="5" customFormat="1" ht="9.6" customHeight="1">
      <c r="A37" s="64"/>
      <c r="B37" s="64"/>
      <c r="C37" s="64"/>
      <c r="D37" s="84"/>
      <c r="E37" s="64"/>
      <c r="F37" s="66"/>
      <c r="G37" s="66"/>
      <c r="I37" s="66"/>
      <c r="J37" s="86"/>
      <c r="K37" s="53"/>
      <c r="L37" s="54"/>
      <c r="M37" s="53"/>
      <c r="N37" s="54"/>
      <c r="O37" s="54"/>
      <c r="P37" s="193"/>
      <c r="Q37" s="68" t="str">
        <f>UPPER(IF(OR(P38="a",P38="as"),O21,IF(OR(P38="b",P38="bs"),O53,)))</f>
        <v/>
      </c>
      <c r="R37" s="95"/>
      <c r="S37" s="56"/>
    </row>
    <row r="38" spans="1:19" s="5" customFormat="1" ht="9.6" customHeight="1">
      <c r="A38" s="64"/>
      <c r="B38" s="64"/>
      <c r="C38" s="64"/>
      <c r="D38" s="84"/>
      <c r="E38" s="64"/>
      <c r="F38" s="66"/>
      <c r="G38" s="66"/>
      <c r="I38" s="66"/>
      <c r="J38" s="86"/>
      <c r="K38" s="53"/>
      <c r="L38" s="54"/>
      <c r="M38" s="53"/>
      <c r="N38" s="54"/>
      <c r="O38" s="87"/>
      <c r="P38" s="54"/>
      <c r="Q38" s="68"/>
      <c r="R38" s="95"/>
      <c r="S38" s="56"/>
    </row>
    <row r="39" spans="1:19" s="5" customFormat="1" ht="9.6" customHeight="1">
      <c r="A39" s="64"/>
      <c r="B39" s="64"/>
      <c r="C39" s="64"/>
      <c r="D39" s="84"/>
      <c r="E39" s="64"/>
      <c r="F39" s="66"/>
      <c r="G39" s="66"/>
      <c r="I39" s="66"/>
      <c r="J39" s="86"/>
      <c r="K39" s="53"/>
      <c r="L39" s="54"/>
      <c r="M39" s="53"/>
      <c r="N39" s="54"/>
      <c r="O39" s="87"/>
      <c r="P39" s="54"/>
      <c r="Q39" s="68"/>
      <c r="R39" s="95"/>
      <c r="S39" s="56"/>
    </row>
    <row r="40" spans="1:19" s="5" customFormat="1" ht="9.6" customHeight="1">
      <c r="A40" s="64"/>
      <c r="B40" s="64"/>
      <c r="C40" s="64"/>
      <c r="D40" s="84"/>
      <c r="E40" s="64"/>
      <c r="F40" s="66"/>
      <c r="G40" s="66"/>
      <c r="I40" s="66"/>
      <c r="J40" s="86"/>
      <c r="K40" s="53"/>
      <c r="L40" s="54"/>
      <c r="M40" s="53"/>
      <c r="N40" s="54"/>
      <c r="O40" s="87"/>
      <c r="P40" s="54"/>
      <c r="Q40" s="68"/>
      <c r="R40" s="95"/>
      <c r="S40" s="56"/>
    </row>
    <row r="41" spans="1:19" s="5" customFormat="1" ht="9.6" customHeight="1">
      <c r="A41" s="64"/>
      <c r="B41" s="64"/>
      <c r="C41" s="64"/>
      <c r="D41" s="84"/>
      <c r="E41" s="64"/>
      <c r="F41" s="66"/>
      <c r="G41" s="66"/>
      <c r="I41" s="66"/>
      <c r="J41" s="86"/>
      <c r="K41" s="53"/>
      <c r="L41" s="54"/>
      <c r="M41" s="53"/>
      <c r="N41" s="54"/>
      <c r="O41" s="87"/>
      <c r="P41" s="54"/>
      <c r="Q41" s="68"/>
      <c r="R41" s="95"/>
      <c r="S41" s="56"/>
    </row>
    <row r="42" spans="1:19" s="5" customFormat="1" ht="9.6" customHeight="1">
      <c r="A42" s="64"/>
      <c r="B42" s="64"/>
      <c r="C42" s="64"/>
      <c r="D42" s="84"/>
      <c r="E42" s="64"/>
      <c r="F42" s="66"/>
      <c r="G42" s="66"/>
      <c r="I42" s="66"/>
      <c r="J42" s="86"/>
      <c r="K42" s="53"/>
      <c r="L42" s="54"/>
      <c r="M42" s="53"/>
      <c r="N42" s="54"/>
      <c r="O42" s="87"/>
      <c r="P42" s="54"/>
      <c r="Q42" s="68"/>
      <c r="R42" s="95"/>
      <c r="S42" s="56"/>
    </row>
    <row r="43" spans="1:19" s="5" customFormat="1" ht="9.6" customHeight="1">
      <c r="A43" s="64"/>
      <c r="B43" s="64"/>
      <c r="C43" s="64"/>
      <c r="D43" s="84"/>
      <c r="E43" s="64"/>
      <c r="F43" s="66"/>
      <c r="G43" s="66"/>
      <c r="I43" s="66"/>
      <c r="J43" s="86"/>
      <c r="K43" s="53"/>
      <c r="L43" s="54"/>
      <c r="M43" s="53"/>
      <c r="N43" s="54"/>
      <c r="O43" s="87"/>
      <c r="P43" s="54"/>
      <c r="Q43" s="68"/>
      <c r="R43" s="95"/>
      <c r="S43" s="56"/>
    </row>
    <row r="44" spans="1:19" s="5" customFormat="1" ht="9.6" customHeight="1">
      <c r="A44" s="64"/>
      <c r="B44" s="64"/>
      <c r="C44" s="64"/>
      <c r="D44" s="84"/>
      <c r="E44" s="64"/>
      <c r="F44" s="66"/>
      <c r="G44" s="66"/>
      <c r="I44" s="66"/>
      <c r="J44" s="86"/>
      <c r="K44" s="53"/>
      <c r="L44" s="54"/>
      <c r="M44" s="53"/>
      <c r="N44" s="54"/>
      <c r="O44" s="87"/>
      <c r="P44" s="54"/>
      <c r="Q44" s="68"/>
      <c r="R44" s="95"/>
      <c r="S44" s="56"/>
    </row>
    <row r="45" spans="1:19" s="5" customFormat="1" ht="9.6" customHeight="1">
      <c r="A45" s="64"/>
      <c r="B45" s="64"/>
      <c r="C45" s="64"/>
      <c r="D45" s="84"/>
      <c r="E45" s="64"/>
      <c r="F45" s="66"/>
      <c r="G45" s="66"/>
      <c r="I45" s="66"/>
      <c r="J45" s="86"/>
      <c r="K45" s="53"/>
      <c r="L45" s="54"/>
      <c r="M45" s="53"/>
      <c r="N45" s="54"/>
      <c r="O45" s="87"/>
      <c r="P45" s="54"/>
      <c r="Q45" s="68"/>
      <c r="R45" s="95"/>
      <c r="S45" s="56"/>
    </row>
    <row r="46" spans="1:19" s="5" customFormat="1" ht="9.6" customHeight="1">
      <c r="A46" s="64"/>
      <c r="B46" s="64"/>
      <c r="C46" s="64"/>
      <c r="D46" s="84"/>
      <c r="E46" s="64"/>
      <c r="F46" s="66"/>
      <c r="G46" s="66"/>
      <c r="I46" s="66"/>
      <c r="J46" s="86"/>
      <c r="K46" s="53"/>
      <c r="L46" s="54"/>
      <c r="M46" s="53"/>
      <c r="N46" s="54"/>
      <c r="O46" s="87"/>
      <c r="P46" s="54"/>
      <c r="Q46" s="68"/>
      <c r="R46" s="95"/>
      <c r="S46" s="56"/>
    </row>
    <row r="47" spans="1:19" s="5" customFormat="1" ht="9.6" customHeight="1">
      <c r="A47" s="64"/>
      <c r="B47" s="64"/>
      <c r="C47" s="64"/>
      <c r="D47" s="84"/>
      <c r="E47" s="64"/>
      <c r="F47" s="66"/>
      <c r="G47" s="66"/>
      <c r="I47" s="66"/>
      <c r="J47" s="86"/>
      <c r="K47" s="53"/>
      <c r="L47" s="54"/>
      <c r="M47" s="53"/>
      <c r="N47" s="54"/>
      <c r="O47" s="87"/>
      <c r="P47" s="54"/>
      <c r="Q47" s="68"/>
      <c r="R47" s="95"/>
      <c r="S47" s="56"/>
    </row>
    <row r="48" spans="1:19" s="5" customFormat="1" ht="9.6" customHeight="1">
      <c r="A48" s="64"/>
      <c r="B48" s="64"/>
      <c r="C48" s="64"/>
      <c r="D48" s="84"/>
      <c r="E48" s="64"/>
      <c r="F48" s="66"/>
      <c r="G48" s="66"/>
      <c r="I48" s="66"/>
      <c r="J48" s="86"/>
      <c r="K48" s="53"/>
      <c r="L48" s="54"/>
      <c r="M48" s="53"/>
      <c r="N48" s="54"/>
      <c r="O48" s="87"/>
      <c r="P48" s="54"/>
      <c r="Q48" s="68"/>
      <c r="R48" s="95"/>
      <c r="S48" s="56"/>
    </row>
    <row r="49" spans="1:19" s="5" customFormat="1" ht="9.6" customHeight="1">
      <c r="A49" s="64"/>
      <c r="B49" s="64"/>
      <c r="C49" s="64"/>
      <c r="D49" s="84"/>
      <c r="E49" s="64"/>
      <c r="F49" s="66"/>
      <c r="G49" s="66"/>
      <c r="I49" s="66"/>
      <c r="J49" s="86"/>
      <c r="K49" s="53"/>
      <c r="L49" s="54"/>
      <c r="M49" s="53"/>
      <c r="N49" s="54"/>
      <c r="O49" s="87"/>
      <c r="P49" s="54"/>
      <c r="Q49" s="68"/>
      <c r="R49" s="95"/>
      <c r="S49" s="56"/>
    </row>
    <row r="50" spans="1:19" s="5" customFormat="1" ht="9.6" customHeight="1">
      <c r="A50" s="64"/>
      <c r="B50" s="64"/>
      <c r="C50" s="64"/>
      <c r="D50" s="84"/>
      <c r="E50" s="64"/>
      <c r="F50" s="66"/>
      <c r="G50" s="66"/>
      <c r="I50" s="66"/>
      <c r="J50" s="86"/>
      <c r="K50" s="53"/>
      <c r="L50" s="54"/>
      <c r="M50" s="53"/>
      <c r="N50" s="54"/>
      <c r="O50" s="87"/>
      <c r="P50" s="54"/>
      <c r="Q50" s="68"/>
      <c r="R50" s="95"/>
      <c r="S50" s="56"/>
    </row>
    <row r="51" spans="1:19" s="5" customFormat="1" ht="9.6" customHeight="1">
      <c r="A51" s="64"/>
      <c r="B51" s="64"/>
      <c r="C51" s="64"/>
      <c r="D51" s="84"/>
      <c r="E51" s="64"/>
      <c r="F51" s="66"/>
      <c r="G51" s="66"/>
      <c r="I51" s="66"/>
      <c r="J51" s="86"/>
      <c r="K51" s="53"/>
      <c r="L51" s="54"/>
      <c r="M51" s="53"/>
      <c r="N51" s="54"/>
      <c r="O51" s="87"/>
      <c r="P51" s="54"/>
      <c r="Q51" s="68"/>
      <c r="R51" s="95"/>
      <c r="S51" s="56"/>
    </row>
    <row r="52" spans="1:19" s="5" customFormat="1" ht="9.6" customHeight="1">
      <c r="A52" s="64"/>
      <c r="B52" s="64"/>
      <c r="C52" s="64"/>
      <c r="D52" s="84"/>
      <c r="E52" s="64"/>
      <c r="F52" s="66"/>
      <c r="G52" s="66"/>
      <c r="I52" s="66"/>
      <c r="J52" s="86"/>
      <c r="K52" s="53"/>
      <c r="L52" s="54"/>
      <c r="M52" s="53"/>
      <c r="N52" s="54"/>
      <c r="O52" s="87"/>
      <c r="P52" s="54"/>
      <c r="Q52" s="68"/>
      <c r="R52" s="95"/>
      <c r="S52" s="56"/>
    </row>
    <row r="53" spans="1:19" s="5" customFormat="1" ht="9.6" customHeight="1">
      <c r="A53" s="64"/>
      <c r="B53" s="64"/>
      <c r="C53" s="64"/>
      <c r="D53" s="84"/>
      <c r="E53" s="64"/>
      <c r="F53" s="66"/>
      <c r="G53" s="66"/>
      <c r="I53" s="66"/>
      <c r="J53" s="86"/>
      <c r="K53" s="53"/>
      <c r="L53" s="54"/>
      <c r="M53" s="53"/>
      <c r="N53" s="54"/>
      <c r="O53" s="87"/>
      <c r="P53" s="54"/>
      <c r="Q53" s="68"/>
      <c r="R53" s="95"/>
      <c r="S53" s="56"/>
    </row>
    <row r="54" spans="1:19" s="5" customFormat="1" ht="9.6" customHeight="1">
      <c r="A54" s="64"/>
      <c r="B54" s="64"/>
      <c r="C54" s="64"/>
      <c r="D54" s="84"/>
      <c r="E54" s="64"/>
      <c r="F54" s="66"/>
      <c r="G54" s="66"/>
      <c r="I54" s="66"/>
      <c r="J54" s="86"/>
      <c r="K54" s="53"/>
      <c r="L54" s="54"/>
      <c r="M54" s="53"/>
      <c r="N54" s="54"/>
      <c r="O54" s="87"/>
      <c r="P54" s="54"/>
      <c r="Q54" s="68"/>
      <c r="R54" s="95"/>
      <c r="S54" s="56"/>
    </row>
    <row r="55" spans="1:19" s="5" customFormat="1" ht="9.6" customHeight="1">
      <c r="A55" s="64"/>
      <c r="B55" s="64"/>
      <c r="C55" s="64"/>
      <c r="D55" s="84"/>
      <c r="E55" s="64"/>
      <c r="F55" s="66"/>
      <c r="G55" s="66"/>
      <c r="I55" s="66"/>
      <c r="J55" s="86"/>
      <c r="K55" s="53"/>
      <c r="L55" s="54"/>
      <c r="M55" s="53"/>
      <c r="N55" s="54"/>
      <c r="O55" s="87"/>
      <c r="P55" s="54"/>
      <c r="Q55" s="68"/>
      <c r="R55" s="95"/>
      <c r="S55" s="56"/>
    </row>
    <row r="56" spans="1:19" s="5" customFormat="1" ht="9.6" customHeight="1">
      <c r="A56" s="64"/>
      <c r="B56" s="64"/>
      <c r="C56" s="64"/>
      <c r="D56" s="84"/>
      <c r="E56" s="64"/>
      <c r="F56" s="66"/>
      <c r="G56" s="66"/>
      <c r="I56" s="66"/>
      <c r="J56" s="86"/>
      <c r="K56" s="53"/>
      <c r="L56" s="54"/>
      <c r="M56" s="53"/>
      <c r="N56" s="54"/>
      <c r="O56" s="87"/>
      <c r="P56" s="54"/>
      <c r="Q56" s="68"/>
      <c r="R56" s="95"/>
      <c r="S56" s="56"/>
    </row>
    <row r="57" spans="1:19" s="5" customFormat="1" ht="9.6" customHeight="1">
      <c r="A57" s="64"/>
      <c r="B57" s="64"/>
      <c r="C57" s="64"/>
      <c r="D57" s="84"/>
      <c r="E57" s="64"/>
      <c r="F57" s="66"/>
      <c r="G57" s="66"/>
      <c r="I57" s="66"/>
      <c r="J57" s="86"/>
      <c r="K57" s="53"/>
      <c r="L57" s="54"/>
      <c r="M57" s="53"/>
      <c r="N57" s="54"/>
      <c r="O57" s="87"/>
      <c r="P57" s="54"/>
      <c r="Q57" s="68"/>
      <c r="R57" s="95"/>
      <c r="S57" s="56"/>
    </row>
    <row r="58" spans="1:19" s="5" customFormat="1" ht="9.6" customHeight="1">
      <c r="A58" s="64"/>
      <c r="B58" s="64"/>
      <c r="C58" s="64"/>
      <c r="D58" s="84"/>
      <c r="E58" s="64"/>
      <c r="F58" s="66"/>
      <c r="G58" s="66"/>
      <c r="I58" s="66"/>
      <c r="J58" s="86"/>
      <c r="K58" s="53"/>
      <c r="L58" s="54"/>
      <c r="M58" s="53"/>
      <c r="N58" s="54"/>
      <c r="O58" s="87"/>
      <c r="P58" s="54"/>
      <c r="Q58" s="68"/>
      <c r="R58" s="95"/>
      <c r="S58" s="56"/>
    </row>
    <row r="59" spans="1:19" s="5" customFormat="1" ht="9.6" customHeight="1">
      <c r="A59" s="64"/>
      <c r="B59" s="64"/>
      <c r="C59" s="64"/>
      <c r="D59" s="84"/>
      <c r="E59" s="64"/>
      <c r="F59" s="66"/>
      <c r="G59" s="66"/>
      <c r="I59" s="66"/>
      <c r="J59" s="86"/>
      <c r="K59" s="53"/>
      <c r="L59" s="54"/>
      <c r="M59" s="53"/>
      <c r="N59" s="54"/>
      <c r="O59" s="87"/>
      <c r="P59" s="54"/>
      <c r="Q59" s="68"/>
      <c r="R59" s="95"/>
      <c r="S59" s="56"/>
    </row>
    <row r="60" spans="1:19" s="5" customFormat="1" ht="9.6" customHeight="1">
      <c r="A60" s="64"/>
      <c r="B60" s="64"/>
      <c r="C60" s="64"/>
      <c r="D60" s="84"/>
      <c r="E60" s="64"/>
      <c r="F60" s="66"/>
      <c r="G60" s="66"/>
      <c r="I60" s="66"/>
      <c r="J60" s="86"/>
      <c r="K60" s="53"/>
      <c r="L60" s="54"/>
      <c r="M60" s="53"/>
      <c r="N60" s="54"/>
      <c r="O60" s="87"/>
      <c r="P60" s="54"/>
      <c r="Q60" s="68"/>
      <c r="R60" s="95"/>
      <c r="S60" s="56"/>
    </row>
    <row r="61" spans="1:19" s="5" customFormat="1" ht="9.6" customHeight="1">
      <c r="A61" s="64"/>
      <c r="B61" s="64"/>
      <c r="C61" s="64"/>
      <c r="D61" s="84"/>
      <c r="E61" s="64"/>
      <c r="F61" s="66"/>
      <c r="G61" s="66"/>
      <c r="I61" s="66"/>
      <c r="J61" s="86"/>
      <c r="K61" s="53"/>
      <c r="L61" s="54"/>
      <c r="M61" s="53"/>
      <c r="N61" s="54"/>
      <c r="O61" s="87"/>
      <c r="P61" s="54"/>
      <c r="Q61" s="68"/>
      <c r="R61" s="95"/>
      <c r="S61" s="56"/>
    </row>
    <row r="62" spans="1:19" s="5" customFormat="1" ht="9.6" customHeight="1">
      <c r="A62" s="64"/>
      <c r="B62" s="64"/>
      <c r="C62" s="64"/>
      <c r="D62" s="84"/>
      <c r="E62" s="64"/>
      <c r="F62" s="66"/>
      <c r="G62" s="66"/>
      <c r="I62" s="66"/>
      <c r="J62" s="86"/>
      <c r="K62" s="53"/>
      <c r="L62" s="54"/>
      <c r="M62" s="53"/>
      <c r="N62" s="54"/>
      <c r="O62" s="87"/>
      <c r="P62" s="54"/>
      <c r="Q62" s="68"/>
      <c r="R62" s="95"/>
      <c r="S62" s="56"/>
    </row>
    <row r="63" spans="1:19" s="5" customFormat="1" ht="9.6" customHeight="1">
      <c r="A63" s="64"/>
      <c r="B63" s="64"/>
      <c r="C63" s="64"/>
      <c r="D63" s="84"/>
      <c r="E63" s="64"/>
      <c r="F63" s="66"/>
      <c r="G63" s="66"/>
      <c r="I63" s="66"/>
      <c r="J63" s="86"/>
      <c r="K63" s="53"/>
      <c r="L63" s="54"/>
      <c r="M63" s="53"/>
      <c r="N63" s="54"/>
      <c r="O63" s="87"/>
      <c r="P63" s="54"/>
      <c r="Q63" s="68"/>
      <c r="R63" s="95"/>
      <c r="S63" s="56"/>
    </row>
    <row r="64" spans="1:19" s="5" customFormat="1" ht="9.6" customHeight="1">
      <c r="A64" s="64"/>
      <c r="B64" s="64"/>
      <c r="C64" s="64"/>
      <c r="D64" s="84"/>
      <c r="E64" s="64"/>
      <c r="F64" s="66"/>
      <c r="G64" s="66"/>
      <c r="I64" s="66"/>
      <c r="J64" s="86"/>
      <c r="K64" s="53"/>
      <c r="L64" s="54"/>
      <c r="M64" s="53"/>
      <c r="N64" s="54"/>
      <c r="O64" s="87"/>
      <c r="P64" s="54"/>
      <c r="Q64" s="68"/>
      <c r="R64" s="95"/>
      <c r="S64" s="56"/>
    </row>
    <row r="65" spans="1:19" s="5" customFormat="1" ht="9.6" customHeight="1">
      <c r="A65" s="64"/>
      <c r="B65" s="64"/>
      <c r="C65" s="64"/>
      <c r="D65" s="84"/>
      <c r="E65" s="64"/>
      <c r="F65" s="66"/>
      <c r="G65" s="66"/>
      <c r="I65" s="66"/>
      <c r="J65" s="86"/>
      <c r="K65" s="53"/>
      <c r="L65" s="54"/>
      <c r="M65" s="53"/>
      <c r="N65" s="54"/>
      <c r="O65" s="87"/>
      <c r="P65" s="54"/>
      <c r="Q65" s="68"/>
      <c r="R65" s="95"/>
      <c r="S65" s="56"/>
    </row>
    <row r="66" spans="1:19" s="5" customFormat="1" ht="9.6" customHeight="1">
      <c r="A66" s="64"/>
      <c r="B66" s="64"/>
      <c r="C66" s="64"/>
      <c r="D66" s="84"/>
      <c r="E66" s="64"/>
      <c r="F66" s="66"/>
      <c r="G66" s="66"/>
      <c r="I66" s="66"/>
      <c r="J66" s="86"/>
      <c r="K66" s="53"/>
      <c r="L66" s="54"/>
      <c r="M66" s="53"/>
      <c r="N66" s="54"/>
      <c r="O66" s="87"/>
      <c r="P66" s="54"/>
      <c r="Q66" s="68"/>
      <c r="R66" s="95"/>
      <c r="S66" s="56"/>
    </row>
    <row r="67" spans="1:19" s="5" customFormat="1" ht="9.6" customHeight="1">
      <c r="A67" s="64"/>
      <c r="B67" s="64"/>
      <c r="C67" s="64"/>
      <c r="D67" s="84"/>
      <c r="E67" s="64"/>
      <c r="F67" s="66"/>
      <c r="G67" s="66"/>
      <c r="I67" s="66"/>
      <c r="J67" s="86"/>
      <c r="K67" s="53"/>
      <c r="L67" s="54"/>
      <c r="M67" s="53"/>
      <c r="N67" s="54"/>
      <c r="O67" s="87"/>
      <c r="P67" s="54"/>
      <c r="Q67" s="68"/>
      <c r="R67" s="95"/>
      <c r="S67" s="56"/>
    </row>
    <row r="68" spans="1:19" s="5" customFormat="1" ht="9.6" customHeight="1">
      <c r="A68" s="64"/>
      <c r="B68" s="64"/>
      <c r="C68" s="64"/>
      <c r="D68" s="84"/>
      <c r="E68" s="64"/>
      <c r="F68" s="66"/>
      <c r="G68" s="66"/>
      <c r="I68" s="66"/>
      <c r="J68" s="86"/>
      <c r="K68" s="53"/>
      <c r="L68" s="54"/>
      <c r="M68" s="53"/>
      <c r="N68" s="54"/>
      <c r="O68" s="87"/>
      <c r="P68" s="54"/>
      <c r="Q68" s="68"/>
      <c r="R68" s="95"/>
      <c r="S68" s="56"/>
    </row>
    <row r="69" spans="1:19" s="5" customFormat="1" ht="9.6" customHeight="1">
      <c r="A69" s="112"/>
      <c r="B69" s="113"/>
      <c r="C69" s="113"/>
      <c r="D69" s="114"/>
      <c r="E69" s="113"/>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3"/>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6"/>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94"/>
      <c r="F72" s="140">
        <f>IF(D72&gt;$R$79,,UPPER(VLOOKUP(D72,'1D ELO (5)'!$A$7:$L$23,2)))</f>
        <v>0</v>
      </c>
      <c r="G72" s="185"/>
      <c r="H72" s="185"/>
      <c r="I72" s="142"/>
      <c r="J72" s="143" t="s">
        <v>146</v>
      </c>
      <c r="K72" s="137"/>
      <c r="L72" s="144"/>
      <c r="M72" s="137"/>
      <c r="N72" s="145"/>
      <c r="O72" s="146" t="s">
        <v>354</v>
      </c>
      <c r="P72" s="147"/>
      <c r="Q72" s="147"/>
      <c r="R72" s="148"/>
    </row>
    <row r="73" spans="1:19" s="6" customFormat="1" ht="9" customHeight="1">
      <c r="A73" s="149" t="s">
        <v>355</v>
      </c>
      <c r="B73" s="150"/>
      <c r="C73" s="151"/>
      <c r="D73" s="139"/>
      <c r="E73" s="194"/>
      <c r="F73" s="140">
        <f>IF(D72&gt;$R$79,,UPPER(VLOOKUP(D72,'1D ELO (5)'!$A$7:$L$23,8)))</f>
        <v>0</v>
      </c>
      <c r="G73" s="185"/>
      <c r="H73" s="185"/>
      <c r="I73" s="142"/>
      <c r="J73" s="143"/>
      <c r="K73" s="137"/>
      <c r="L73" s="144"/>
      <c r="M73" s="137"/>
      <c r="N73" s="145"/>
      <c r="O73" s="150"/>
      <c r="P73" s="152"/>
      <c r="Q73" s="150"/>
      <c r="R73" s="153"/>
    </row>
    <row r="74" spans="1:19" s="6" customFormat="1" ht="9" customHeight="1">
      <c r="A74" s="154"/>
      <c r="B74" s="155"/>
      <c r="C74" s="156"/>
      <c r="D74" s="139">
        <v>2</v>
      </c>
      <c r="E74" s="158"/>
      <c r="F74" s="140">
        <f>IF(D74&gt;$R$79,,UPPER(VLOOKUP(D74,'1D ELO (5)'!$A$7:$L$23,2)))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95"/>
      <c r="E75" s="158"/>
      <c r="F75" s="171">
        <f>IF(D74&gt;$R$79,,UPPER(VLOOKUP(D74,'1D ELO (5)'!$A$7:$L$23,8)))</f>
        <v>0</v>
      </c>
      <c r="G75" s="186"/>
      <c r="H75" s="186"/>
      <c r="I75" s="172"/>
      <c r="J75" s="143"/>
      <c r="K75" s="137"/>
      <c r="L75" s="144"/>
      <c r="M75" s="137"/>
      <c r="N75" s="145"/>
      <c r="O75" s="137"/>
      <c r="P75" s="144"/>
      <c r="Q75" s="137"/>
      <c r="R75" s="145"/>
    </row>
    <row r="76" spans="1:19" s="6" customFormat="1" ht="9" customHeight="1">
      <c r="A76" s="160"/>
      <c r="B76" s="161"/>
      <c r="C76" s="162"/>
      <c r="D76" s="196"/>
      <c r="E76" s="161"/>
      <c r="F76" s="197"/>
      <c r="G76" s="164"/>
      <c r="H76" s="164"/>
      <c r="I76" s="198"/>
      <c r="J76" s="143" t="s">
        <v>150</v>
      </c>
      <c r="K76" s="137"/>
      <c r="L76" s="144"/>
      <c r="M76" s="137"/>
      <c r="N76" s="145"/>
      <c r="O76" s="150"/>
      <c r="P76" s="152"/>
      <c r="Q76" s="150"/>
      <c r="R76" s="153"/>
    </row>
    <row r="77" spans="1:19" s="6" customFormat="1" ht="9" customHeight="1">
      <c r="A77" s="163"/>
      <c r="B77" s="164"/>
      <c r="C77" s="159"/>
      <c r="D77" s="196"/>
      <c r="E77" s="158"/>
      <c r="F77" s="197"/>
      <c r="G77" s="164"/>
      <c r="H77" s="164"/>
      <c r="I77" s="198"/>
      <c r="J77" s="143"/>
      <c r="K77" s="137"/>
      <c r="L77" s="144"/>
      <c r="M77" s="137"/>
      <c r="N77" s="145"/>
      <c r="O77" s="146" t="s">
        <v>155</v>
      </c>
      <c r="P77" s="147"/>
      <c r="Q77" s="147"/>
      <c r="R77" s="148"/>
    </row>
    <row r="78" spans="1:19" s="6" customFormat="1" ht="9" customHeight="1">
      <c r="A78" s="163"/>
      <c r="B78" s="164"/>
      <c r="C78" s="165"/>
      <c r="D78" s="196"/>
      <c r="E78" s="36"/>
      <c r="F78" s="197"/>
      <c r="G78" s="164"/>
      <c r="H78" s="164"/>
      <c r="I78" s="198"/>
      <c r="J78" s="143" t="s">
        <v>152</v>
      </c>
      <c r="K78" s="137"/>
      <c r="L78" s="144"/>
      <c r="M78" s="137"/>
      <c r="N78" s="145"/>
      <c r="O78" s="137"/>
      <c r="P78" s="144"/>
      <c r="Q78" s="137"/>
      <c r="R78" s="145"/>
    </row>
    <row r="79" spans="1:19" s="6" customFormat="1" ht="9" customHeight="1">
      <c r="A79" s="166"/>
      <c r="B79" s="167"/>
      <c r="C79" s="168"/>
      <c r="D79" s="199"/>
      <c r="E79" s="200"/>
      <c r="F79" s="201"/>
      <c r="G79" s="167"/>
      <c r="H79" s="167"/>
      <c r="I79" s="202"/>
      <c r="J79" s="173"/>
      <c r="K79" s="150"/>
      <c r="L79" s="152"/>
      <c r="M79" s="150"/>
      <c r="N79" s="153"/>
      <c r="O79" s="150">
        <f>R4</f>
        <v>0</v>
      </c>
      <c r="P79" s="152"/>
      <c r="Q79" s="150"/>
      <c r="R79" s="190">
        <f>MIN(4,'1D ELO (5)'!$P$5)</f>
        <v>0</v>
      </c>
    </row>
    <row r="80" spans="1:19" ht="15.75" customHeight="1"/>
    <row r="81" ht="9" customHeight="1"/>
  </sheetData>
  <mergeCells count="1">
    <mergeCell ref="A4:C4"/>
  </mergeCells>
  <dataValidations count="1">
    <dataValidation type="list" allowBlank="1" showInputMessage="1" sqref="I10 K14 I18 M22 I26 K30 I34 O38:O68" xr:uid="{00000000-0002-0000-60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20898"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48">
    <tabColor indexed="17"/>
    <pageSetUpPr fitToPage="1"/>
  </sheetPr>
  <dimension ref="A1:U81"/>
  <sheetViews>
    <sheetView showGridLines="0" showZeros="0" workbookViewId="0">
      <selection activeCell="D27" sqref="D27"/>
    </sheetView>
  </sheetViews>
  <sheetFormatPr defaultColWidth="9" defaultRowHeight="13.2"/>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7" customWidth="1"/>
    <col min="11" max="11" width="10.6640625" customWidth="1"/>
    <col min="12" max="12" width="1.6640625" style="7" customWidth="1"/>
    <col min="13" max="13" width="10.6640625" customWidth="1"/>
    <col min="14" max="14" width="1.6640625" style="8" customWidth="1"/>
    <col min="15" max="15" width="10.6640625" customWidth="1"/>
    <col min="16" max="16" width="1.6640625" style="7" customWidth="1"/>
    <col min="17" max="17" width="10.6640625" customWidth="1"/>
    <col min="18" max="18" width="1.6640625" style="8" customWidth="1"/>
    <col min="20" max="20" width="8.6640625" customWidth="1"/>
    <col min="21" max="21" width="8.88671875" hidden="1" customWidth="1"/>
    <col min="22" max="22" width="5.6640625" customWidth="1"/>
  </cols>
  <sheetData>
    <row r="1" spans="1:21" s="1" customFormat="1" ht="21.75" customHeight="1">
      <c r="A1" s="9" t="str">
        <f>Altalanos!$A$6</f>
        <v>Bács-Kiskun megyei Tenisz Diákolimpia</v>
      </c>
      <c r="B1" s="10"/>
      <c r="I1" s="12"/>
      <c r="J1" s="13"/>
      <c r="K1" s="14" t="s">
        <v>346</v>
      </c>
      <c r="L1" s="14"/>
      <c r="M1" s="15"/>
      <c r="N1" s="13"/>
      <c r="O1" s="13"/>
      <c r="P1" s="13" t="s">
        <v>234</v>
      </c>
      <c r="R1" s="13"/>
    </row>
    <row r="2" spans="1:21">
      <c r="A2" s="16" t="s">
        <v>99</v>
      </c>
      <c r="B2" s="17"/>
      <c r="C2" s="17"/>
      <c r="D2" s="17"/>
      <c r="E2" s="17"/>
      <c r="F2" s="187">
        <f>Altalanos!$E$8</f>
        <v>0</v>
      </c>
      <c r="G2" s="20"/>
      <c r="J2" s="8"/>
      <c r="K2" s="14"/>
      <c r="L2" s="14"/>
      <c r="M2" s="14"/>
      <c r="P2" s="8"/>
    </row>
    <row r="3" spans="1:21" s="2" customFormat="1" ht="10.5" customHeight="1">
      <c r="A3" s="21" t="s">
        <v>101</v>
      </c>
      <c r="B3" s="21"/>
      <c r="C3" s="21"/>
      <c r="D3" s="21"/>
      <c r="E3" s="21"/>
      <c r="F3" s="21"/>
      <c r="G3" s="21" t="s">
        <v>11</v>
      </c>
      <c r="H3" s="21"/>
      <c r="I3" s="21"/>
      <c r="J3" s="22"/>
      <c r="K3" s="23" t="s">
        <v>102</v>
      </c>
      <c r="L3" s="24"/>
      <c r="M3" s="25"/>
      <c r="N3" s="22"/>
      <c r="O3" s="21"/>
      <c r="P3" s="22"/>
      <c r="Q3" s="21"/>
      <c r="R3" s="26" t="s">
        <v>103</v>
      </c>
    </row>
    <row r="4" spans="1:21" s="3" customFormat="1" ht="11.25" customHeight="1">
      <c r="A4" s="710" t="str">
        <f>Altalanos!$A$10</f>
        <v>2026.05.12</v>
      </c>
      <c r="B4" s="710"/>
      <c r="C4" s="710"/>
      <c r="D4" s="28"/>
      <c r="E4" s="28"/>
      <c r="F4" s="28"/>
      <c r="G4" s="29" t="str">
        <f>Altalanos!$C$10</f>
        <v>Baja</v>
      </c>
      <c r="H4" s="30"/>
      <c r="I4" s="28"/>
      <c r="J4" s="31"/>
      <c r="K4" s="32"/>
      <c r="L4" s="33"/>
      <c r="M4" s="34"/>
      <c r="N4" s="31"/>
      <c r="O4" s="28"/>
      <c r="P4" s="31"/>
      <c r="Q4" s="28"/>
      <c r="R4" s="35">
        <f>Altalanos!$E$10</f>
        <v>0</v>
      </c>
    </row>
    <row r="5" spans="1:21" s="2" customFormat="1" ht="9.6">
      <c r="A5" s="36"/>
      <c r="B5" s="37" t="s">
        <v>164</v>
      </c>
      <c r="C5" s="37" t="s">
        <v>347</v>
      </c>
      <c r="D5" s="37" t="s">
        <v>166</v>
      </c>
      <c r="E5" s="188" t="s">
        <v>339</v>
      </c>
      <c r="F5" s="38" t="s">
        <v>167</v>
      </c>
      <c r="G5" s="38" t="s">
        <v>114</v>
      </c>
      <c r="H5" s="38"/>
      <c r="I5" s="38" t="s">
        <v>115</v>
      </c>
      <c r="J5" s="38"/>
      <c r="K5" s="37" t="s">
        <v>168</v>
      </c>
      <c r="L5" s="39"/>
      <c r="M5" s="37" t="s">
        <v>235</v>
      </c>
      <c r="N5" s="39"/>
      <c r="O5" s="37" t="s">
        <v>169</v>
      </c>
      <c r="P5" s="39"/>
      <c r="Q5" s="37" t="s">
        <v>356</v>
      </c>
      <c r="R5" s="40"/>
    </row>
    <row r="6" spans="1:21" s="4" customFormat="1" ht="11.25" customHeight="1">
      <c r="A6" s="41"/>
      <c r="B6" s="42"/>
      <c r="C6" s="42"/>
      <c r="D6" s="42"/>
      <c r="E6" s="42"/>
      <c r="F6" s="43"/>
      <c r="G6" s="43"/>
      <c r="I6" s="43"/>
      <c r="J6" s="44"/>
      <c r="K6" s="42"/>
      <c r="L6" s="44"/>
      <c r="M6" s="42"/>
      <c r="N6" s="44"/>
      <c r="O6" s="42"/>
      <c r="P6" s="44"/>
      <c r="Q6" s="42"/>
      <c r="R6" s="45"/>
    </row>
    <row r="7" spans="1:21" s="5" customFormat="1" ht="10.5" customHeight="1">
      <c r="A7" s="46">
        <v>1</v>
      </c>
      <c r="B7" s="47" t="str">
        <f>IF($D7="","",VLOOKUP($D7,'1D ELO (5)'!$A$7:$P$23,14))</f>
        <v/>
      </c>
      <c r="C7" s="47" t="str">
        <f>IF($D7="","",VLOOKUP($D7,'1D ELO (5)'!$A$7:$P$33,15))</f>
        <v/>
      </c>
      <c r="D7" s="48"/>
      <c r="E7" s="49" t="str">
        <f>UPPER(IF($D7="","",VLOOKUP($D7,'1D ELO (5)'!$A$7:$P$33,5)))</f>
        <v/>
      </c>
      <c r="F7" s="50" t="str">
        <f>UPPER(IF($D7="","",VLOOKUP($D7,'1D ELO (5)'!$A$7:$P$33,2)))</f>
        <v/>
      </c>
      <c r="G7" s="50" t="str">
        <f>IF($D7="","",VLOOKUP($D7,'1D ELO (5)'!$A$7:$P$33,3))</f>
        <v/>
      </c>
      <c r="H7" s="51"/>
      <c r="I7" s="50" t="str">
        <f>IF($D7="","",VLOOKUP($D7,'1D ELO (5)'!$A$7:$P$33,4))</f>
        <v/>
      </c>
      <c r="J7" s="52"/>
      <c r="K7" s="53"/>
      <c r="L7" s="54"/>
      <c r="M7" s="53"/>
      <c r="N7" s="54"/>
      <c r="O7" s="53"/>
      <c r="P7" s="54"/>
      <c r="Q7" s="53"/>
      <c r="R7" s="62"/>
      <c r="S7" s="56"/>
      <c r="U7" s="57" t="e">
        <f>#REF!</f>
        <v>#REF!</v>
      </c>
    </row>
    <row r="8" spans="1:21" s="5" customFormat="1" ht="9.6" customHeight="1">
      <c r="A8" s="58"/>
      <c r="B8" s="59"/>
      <c r="C8" s="59"/>
      <c r="D8" s="59"/>
      <c r="E8" s="49" t="str">
        <f>UPPER(IF($D7="","",VLOOKUP($D7,'1D ELO (5)'!$A$7:$P$33,11)))</f>
        <v/>
      </c>
      <c r="F8" s="50" t="str">
        <f>UPPER(IF($D7="","",VLOOKUP($D7,'1D ELO (5)'!$A$7:$P$33,8)))</f>
        <v/>
      </c>
      <c r="G8" s="50" t="str">
        <f>IF($D7="","",VLOOKUP($D7,'1D ELO (5)'!$A$7:$P$33,9))</f>
        <v/>
      </c>
      <c r="H8" s="51"/>
      <c r="I8" s="50" t="str">
        <f>IF($D7="","",VLOOKUP($D7,'1D ELO (5)'!$A$7:$P$33,10))</f>
        <v/>
      </c>
      <c r="J8" s="60"/>
      <c r="K8" s="61" t="str">
        <f>IF(J8="a",F7,IF(J8="b",F9,""))</f>
        <v/>
      </c>
      <c r="L8" s="54"/>
      <c r="M8" s="53"/>
      <c r="N8" s="54"/>
      <c r="O8" s="53"/>
      <c r="P8" s="54"/>
      <c r="Q8" s="53"/>
      <c r="R8" s="62"/>
      <c r="S8" s="56"/>
      <c r="U8" s="63" t="e">
        <f>#REF!</f>
        <v>#REF!</v>
      </c>
    </row>
    <row r="9" spans="1:21" s="5" customFormat="1" ht="9.6" customHeight="1">
      <c r="A9" s="58"/>
      <c r="B9" s="64"/>
      <c r="C9" s="64"/>
      <c r="D9" s="64"/>
      <c r="E9" s="65"/>
      <c r="F9" s="66"/>
      <c r="G9" s="66"/>
      <c r="I9" s="66"/>
      <c r="J9" s="67"/>
      <c r="K9" s="68" t="str">
        <f>UPPER(IF(OR(J10="a",J10="as"),F7,IF(OR(J10="b",J10="bs"),F11,)))</f>
        <v/>
      </c>
      <c r="L9" s="69"/>
      <c r="M9" s="53"/>
      <c r="N9" s="54"/>
      <c r="O9" s="53"/>
      <c r="P9" s="54"/>
      <c r="Q9" s="53"/>
      <c r="R9" s="62"/>
      <c r="S9" s="56"/>
      <c r="U9" s="63" t="e">
        <f>#REF!</f>
        <v>#REF!</v>
      </c>
    </row>
    <row r="10" spans="1:21" s="5" customFormat="1" ht="9.6" customHeight="1">
      <c r="A10" s="58"/>
      <c r="B10" s="64"/>
      <c r="C10" s="64"/>
      <c r="D10" s="64"/>
      <c r="E10" s="70"/>
      <c r="F10" s="66"/>
      <c r="G10" s="66"/>
      <c r="H10" s="71"/>
      <c r="I10" s="72" t="s">
        <v>173</v>
      </c>
      <c r="J10" s="73"/>
      <c r="K10" s="74" t="str">
        <f>UPPER(IF(OR(J10="a",J10="as"),F8,IF(OR(J10="b",J10="bs"),F12,)))</f>
        <v/>
      </c>
      <c r="L10" s="75"/>
      <c r="M10" s="53"/>
      <c r="N10" s="54"/>
      <c r="O10" s="53"/>
      <c r="P10" s="54"/>
      <c r="Q10" s="53"/>
      <c r="R10" s="62"/>
      <c r="S10" s="56"/>
      <c r="U10" s="63" t="e">
        <f>#REF!</f>
        <v>#REF!</v>
      </c>
    </row>
    <row r="11" spans="1:21" s="5" customFormat="1" ht="9.6" customHeight="1">
      <c r="A11" s="58">
        <v>2</v>
      </c>
      <c r="B11" s="47" t="str">
        <f>IF($D11="","",VLOOKUP($D11,'1D ELO (5)'!$A$7:$P$23,14))</f>
        <v/>
      </c>
      <c r="C11" s="47" t="str">
        <f>IF($D11="","",VLOOKUP($D11,'1D ELO (5)'!$A$7:$P$33,15))</f>
        <v/>
      </c>
      <c r="D11" s="48"/>
      <c r="E11" s="76" t="str">
        <f>UPPER(IF($D11="","",VLOOKUP($D11,'1D ELO (5)'!$A$7:$P$33,5)))</f>
        <v/>
      </c>
      <c r="F11" s="77" t="str">
        <f>UPPER(IF($D11="","",VLOOKUP($D11,'1D ELO (5)'!$A$7:$P$33,2)))</f>
        <v/>
      </c>
      <c r="G11" s="77" t="str">
        <f>IF($D11="","",VLOOKUP($D11,'1D ELO (5)'!$A$7:$P$33,3))</f>
        <v/>
      </c>
      <c r="H11" s="78"/>
      <c r="I11" s="77" t="str">
        <f>IF($D11="","",VLOOKUP($D11,'1D ELO (5)'!$A$7:$P$33,4))</f>
        <v/>
      </c>
      <c r="J11" s="79"/>
      <c r="K11" s="53"/>
      <c r="L11" s="80"/>
      <c r="M11" s="81"/>
      <c r="N11" s="69"/>
      <c r="O11" s="53"/>
      <c r="P11" s="54"/>
      <c r="Q11" s="53"/>
      <c r="R11" s="62"/>
      <c r="S11" s="56"/>
      <c r="U11" s="63" t="e">
        <f>#REF!</f>
        <v>#REF!</v>
      </c>
    </row>
    <row r="12" spans="1:21" s="5" customFormat="1" ht="9.6" customHeight="1">
      <c r="A12" s="58"/>
      <c r="B12" s="59"/>
      <c r="C12" s="59"/>
      <c r="D12" s="59"/>
      <c r="E12" s="76" t="str">
        <f>UPPER(IF($D11="","",VLOOKUP($D11,'1D ELO (5)'!$A$7:$P$33,11)))</f>
        <v/>
      </c>
      <c r="F12" s="77" t="str">
        <f>UPPER(IF($D11="","",VLOOKUP($D11,'1D ELO (5)'!$A$7:$P$33,8)))</f>
        <v/>
      </c>
      <c r="G12" s="77" t="str">
        <f>IF($D11="","",VLOOKUP($D11,'1D ELO (5)'!$A$7:$P$33,9))</f>
        <v/>
      </c>
      <c r="H12" s="78"/>
      <c r="I12" s="77" t="str">
        <f>IF($D11="","",VLOOKUP($D11,'1D ELO (5)'!$A$7:$P$33,10))</f>
        <v/>
      </c>
      <c r="J12" s="60"/>
      <c r="K12" s="53"/>
      <c r="L12" s="80"/>
      <c r="M12" s="82"/>
      <c r="N12" s="83"/>
      <c r="O12" s="53"/>
      <c r="P12" s="54"/>
      <c r="Q12" s="53"/>
      <c r="R12" s="62"/>
      <c r="S12" s="56"/>
      <c r="U12" s="63" t="e">
        <f>#REF!</f>
        <v>#REF!</v>
      </c>
    </row>
    <row r="13" spans="1:21" s="5" customFormat="1" ht="9.6" customHeight="1">
      <c r="A13" s="58"/>
      <c r="B13" s="64"/>
      <c r="C13" s="64"/>
      <c r="D13" s="84"/>
      <c r="E13" s="85"/>
      <c r="F13" s="66"/>
      <c r="G13" s="66"/>
      <c r="H13" s="71"/>
      <c r="I13" s="66"/>
      <c r="J13" s="86"/>
      <c r="K13" s="53"/>
      <c r="L13" s="67"/>
      <c r="M13" s="68" t="str">
        <f>UPPER(IF(OR(L14="a",L14="as"),K9,IF(OR(L14="b",L14="bs"),K17,)))</f>
        <v/>
      </c>
      <c r="N13" s="54"/>
      <c r="O13" s="53"/>
      <c r="P13" s="54"/>
      <c r="Q13" s="53"/>
      <c r="R13" s="62"/>
      <c r="S13" s="56"/>
      <c r="U13" s="63" t="e">
        <f>#REF!</f>
        <v>#REF!</v>
      </c>
    </row>
    <row r="14" spans="1:21" s="5" customFormat="1" ht="9.6" customHeight="1">
      <c r="A14" s="58"/>
      <c r="B14" s="64"/>
      <c r="C14" s="64"/>
      <c r="D14" s="84"/>
      <c r="E14" s="85"/>
      <c r="F14" s="66"/>
      <c r="G14" s="66"/>
      <c r="H14" s="71"/>
      <c r="I14" s="66"/>
      <c r="J14" s="86"/>
      <c r="K14" s="87" t="s">
        <v>173</v>
      </c>
      <c r="L14" s="73"/>
      <c r="M14" s="74" t="str">
        <f>UPPER(IF(OR(L14="a",L14="as"),K10,IF(OR(L14="b",L14="bs"),K18,)))</f>
        <v/>
      </c>
      <c r="N14" s="75"/>
      <c r="O14" s="53"/>
      <c r="P14" s="54"/>
      <c r="Q14" s="53"/>
      <c r="R14" s="62"/>
      <c r="S14" s="56"/>
      <c r="U14" s="63" t="e">
        <f>#REF!</f>
        <v>#REF!</v>
      </c>
    </row>
    <row r="15" spans="1:21" s="5" customFormat="1" ht="9.6" customHeight="1">
      <c r="A15" s="88">
        <v>3</v>
      </c>
      <c r="B15" s="47" t="str">
        <f>IF($D15="","",VLOOKUP($D15,'1D ELO (5)'!$A$7:$P$23,14))</f>
        <v/>
      </c>
      <c r="C15" s="47" t="str">
        <f>IF($D15="","",VLOOKUP($D15,'1D ELO (5)'!$A$7:$P$33,15))</f>
        <v/>
      </c>
      <c r="D15" s="48"/>
      <c r="E15" s="76" t="str">
        <f>UPPER(IF($D15="","",VLOOKUP($D15,'1D ELO (5)'!$A$7:$P$33,5)))</f>
        <v/>
      </c>
      <c r="F15" s="77" t="str">
        <f>UPPER(IF($D15="","",VLOOKUP($D15,'1D ELO (5)'!$A$7:$P$33,2)))</f>
        <v/>
      </c>
      <c r="G15" s="77" t="str">
        <f>IF($D15="","",VLOOKUP($D15,'1D ELO (5)'!$A$7:$P$33,3))</f>
        <v/>
      </c>
      <c r="H15" s="78"/>
      <c r="I15" s="77" t="str">
        <f>IF($D15="","",VLOOKUP($D15,'1D ELO (5)'!$A$7:$P$33,4))</f>
        <v/>
      </c>
      <c r="J15" s="52"/>
      <c r="K15" s="53"/>
      <c r="L15" s="80"/>
      <c r="M15" s="53"/>
      <c r="N15" s="80"/>
      <c r="O15" s="81"/>
      <c r="P15" s="54"/>
      <c r="Q15" s="53"/>
      <c r="R15" s="62"/>
      <c r="S15" s="56"/>
      <c r="U15" s="63" t="e">
        <f>#REF!</f>
        <v>#REF!</v>
      </c>
    </row>
    <row r="16" spans="1:21" s="5" customFormat="1" ht="9.6" customHeight="1">
      <c r="A16" s="58"/>
      <c r="B16" s="59"/>
      <c r="C16" s="59"/>
      <c r="D16" s="59"/>
      <c r="E16" s="76" t="str">
        <f>UPPER(IF($D15="","",VLOOKUP($D15,'1D ELO (5)'!$A$7:$P$33,11)))</f>
        <v/>
      </c>
      <c r="F16" s="77" t="str">
        <f>UPPER(IF($D15="","",VLOOKUP($D15,'1D ELO (5)'!$A$7:$P$33,8)))</f>
        <v/>
      </c>
      <c r="G16" s="77" t="str">
        <f>IF($D15="","",VLOOKUP($D15,'1D ELO (5)'!$A$7:$P$33,9))</f>
        <v/>
      </c>
      <c r="H16" s="78"/>
      <c r="I16" s="77" t="str">
        <f>IF($D15="","",VLOOKUP($D15,'1D ELO (5)'!$A$7:$P$33,10))</f>
        <v/>
      </c>
      <c r="J16" s="60"/>
      <c r="K16" s="61" t="str">
        <f>IF(J16="a",F15,IF(J16="b",F17,""))</f>
        <v/>
      </c>
      <c r="L16" s="80"/>
      <c r="M16" s="53"/>
      <c r="N16" s="80"/>
      <c r="O16" s="53"/>
      <c r="P16" s="54"/>
      <c r="Q16" s="53"/>
      <c r="R16" s="62"/>
      <c r="S16" s="56"/>
      <c r="U16" s="89" t="e">
        <f>#REF!</f>
        <v>#REF!</v>
      </c>
    </row>
    <row r="17" spans="1:19" s="5" customFormat="1" ht="9.6" customHeight="1">
      <c r="A17" s="58"/>
      <c r="B17" s="64"/>
      <c r="C17" s="64"/>
      <c r="D17" s="84"/>
      <c r="E17" s="85"/>
      <c r="F17" s="66"/>
      <c r="G17" s="66"/>
      <c r="H17" s="71"/>
      <c r="I17" s="66"/>
      <c r="J17" s="67"/>
      <c r="K17" s="68" t="str">
        <f>UPPER(IF(OR(J18="a",J18="as"),F15,IF(OR(J18="b",J18="bs"),F19,)))</f>
        <v/>
      </c>
      <c r="L17" s="90"/>
      <c r="M17" s="53"/>
      <c r="N17" s="80"/>
      <c r="O17" s="53"/>
      <c r="P17" s="54"/>
      <c r="Q17" s="53"/>
      <c r="R17" s="62"/>
      <c r="S17" s="56"/>
    </row>
    <row r="18" spans="1:19" s="5" customFormat="1" ht="9.6" customHeight="1">
      <c r="A18" s="58"/>
      <c r="B18" s="64"/>
      <c r="C18" s="64"/>
      <c r="D18" s="84"/>
      <c r="E18" s="85"/>
      <c r="F18" s="66"/>
      <c r="G18" s="66"/>
      <c r="H18" s="71"/>
      <c r="I18" s="72" t="s">
        <v>173</v>
      </c>
      <c r="J18" s="73"/>
      <c r="K18" s="74" t="str">
        <f>UPPER(IF(OR(J18="a",J18="as"),F16,IF(OR(J18="b",J18="bs"),F20,)))</f>
        <v/>
      </c>
      <c r="L18" s="60"/>
      <c r="M18" s="53"/>
      <c r="N18" s="80"/>
      <c r="O18" s="53"/>
      <c r="P18" s="54"/>
      <c r="Q18" s="53"/>
      <c r="R18" s="62"/>
      <c r="S18" s="56"/>
    </row>
    <row r="19" spans="1:19" s="5" customFormat="1" ht="9.6" customHeight="1">
      <c r="A19" s="58">
        <v>4</v>
      </c>
      <c r="B19" s="47" t="str">
        <f>IF($D19="","",VLOOKUP($D19,'1D ELO (5)'!$A$7:$P$23,14))</f>
        <v/>
      </c>
      <c r="C19" s="47" t="str">
        <f>IF($D19="","",VLOOKUP($D19,'1D ELO (5)'!$A$7:$P$33,15))</f>
        <v/>
      </c>
      <c r="D19" s="48"/>
      <c r="E19" s="76" t="str">
        <f>UPPER(IF($D19="","",VLOOKUP($D19,'1D ELO (5)'!$A$7:$P$33,5)))</f>
        <v/>
      </c>
      <c r="F19" s="77" t="str">
        <f>UPPER(IF($D19="","",VLOOKUP($D19,'1D ELO (5)'!$A$7:$P$33,2)))</f>
        <v/>
      </c>
      <c r="G19" s="77" t="str">
        <f>IF($D19="","",VLOOKUP($D19,'1D ELO (5)'!$A$7:$P$33,3))</f>
        <v/>
      </c>
      <c r="H19" s="78"/>
      <c r="I19" s="77" t="str">
        <f>IF($D19="","",VLOOKUP($D19,'1D ELO (5)'!$A$7:$P$33,4))</f>
        <v/>
      </c>
      <c r="J19" s="79"/>
      <c r="K19" s="53"/>
      <c r="L19" s="54"/>
      <c r="M19" s="81"/>
      <c r="N19" s="90"/>
      <c r="O19" s="53"/>
      <c r="P19" s="54"/>
      <c r="Q19" s="53"/>
      <c r="R19" s="62"/>
      <c r="S19" s="56"/>
    </row>
    <row r="20" spans="1:19" s="5" customFormat="1" ht="9.6" customHeight="1">
      <c r="A20" s="58"/>
      <c r="B20" s="59"/>
      <c r="C20" s="59"/>
      <c r="D20" s="59"/>
      <c r="E20" s="76" t="str">
        <f>UPPER(IF($D19="","",VLOOKUP($D19,'1D ELO (5)'!$A$7:$P$33,11)))</f>
        <v/>
      </c>
      <c r="F20" s="77" t="str">
        <f>UPPER(IF($D19="","",VLOOKUP($D19,'1D ELO (5)'!$A$7:$P$33,8)))</f>
        <v/>
      </c>
      <c r="G20" s="77" t="str">
        <f>IF($D19="","",VLOOKUP($D19,'1D ELO (5)'!$A$7:$P$33,9))</f>
        <v/>
      </c>
      <c r="H20" s="78"/>
      <c r="I20" s="77" t="str">
        <f>IF($D19="","",VLOOKUP($D19,'1D ELO (5)'!$A$7:$P$33,10))</f>
        <v/>
      </c>
      <c r="J20" s="60"/>
      <c r="K20" s="53"/>
      <c r="L20" s="54"/>
      <c r="M20" s="82"/>
      <c r="N20" s="91"/>
      <c r="O20" s="53"/>
      <c r="P20" s="54"/>
      <c r="Q20" s="53"/>
      <c r="R20" s="62"/>
      <c r="S20" s="56"/>
    </row>
    <row r="21" spans="1:19" s="5" customFormat="1" ht="9.6" customHeight="1">
      <c r="A21" s="58"/>
      <c r="B21" s="64"/>
      <c r="C21" s="64"/>
      <c r="D21" s="64"/>
      <c r="E21" s="70"/>
      <c r="F21" s="66"/>
      <c r="G21" s="66"/>
      <c r="H21" s="71"/>
      <c r="I21" s="66"/>
      <c r="J21" s="86"/>
      <c r="K21" s="53"/>
      <c r="L21" s="54"/>
      <c r="M21" s="53"/>
      <c r="N21" s="67"/>
      <c r="O21" s="68" t="str">
        <f>UPPER(IF(OR(N22="a",N22="as"),M13,IF(OR(N22="b",N22="bs"),M29,)))</f>
        <v/>
      </c>
      <c r="P21" s="54"/>
      <c r="Q21" s="53"/>
      <c r="R21" s="62"/>
      <c r="S21" s="56"/>
    </row>
    <row r="22" spans="1:19" s="5" customFormat="1" ht="9.6" customHeight="1">
      <c r="A22" s="58"/>
      <c r="B22" s="64"/>
      <c r="C22" s="64"/>
      <c r="D22" s="64"/>
      <c r="E22" s="65"/>
      <c r="F22" s="66"/>
      <c r="G22" s="66"/>
      <c r="I22" s="66"/>
      <c r="J22" s="86"/>
      <c r="K22" s="53"/>
      <c r="L22" s="54"/>
      <c r="M22" s="87" t="s">
        <v>173</v>
      </c>
      <c r="N22" s="73"/>
      <c r="O22" s="74" t="str">
        <f>UPPER(IF(OR(N22="a",N22="as"),M14,IF(OR(N22="b",N22="bs"),M30,)))</f>
        <v/>
      </c>
      <c r="P22" s="75"/>
      <c r="Q22" s="53"/>
      <c r="R22" s="62"/>
      <c r="S22" s="56"/>
    </row>
    <row r="23" spans="1:19" s="5" customFormat="1" ht="9.6" customHeight="1">
      <c r="A23" s="46">
        <v>5</v>
      </c>
      <c r="B23" s="47" t="str">
        <f>IF($D23="","",VLOOKUP($D23,'1D ELO (5)'!$A$7:$P$23,14))</f>
        <v/>
      </c>
      <c r="C23" s="47" t="str">
        <f>IF($D23="","",VLOOKUP($D23,'1D ELO (5)'!$A$7:$P$33,15))</f>
        <v/>
      </c>
      <c r="D23" s="48"/>
      <c r="E23" s="49" t="str">
        <f>UPPER(IF($D23="","",VLOOKUP($D23,'1D ELO (5)'!$A$7:$P$33,5)))</f>
        <v/>
      </c>
      <c r="F23" s="50" t="str">
        <f>UPPER(IF($D23="","",VLOOKUP($D23,'1D ELO (5)'!$A$7:$P$33,2)))</f>
        <v/>
      </c>
      <c r="G23" s="50" t="str">
        <f>IF($D23="","",VLOOKUP($D23,'1D ELO (5)'!$A$7:$P$33,3))</f>
        <v/>
      </c>
      <c r="H23" s="51"/>
      <c r="I23" s="50" t="str">
        <f>IF($D23="","",VLOOKUP($D23,'1D ELO (5)'!$A$7:$P$33,4))</f>
        <v/>
      </c>
      <c r="J23" s="52"/>
      <c r="K23" s="53"/>
      <c r="L23" s="54"/>
      <c r="M23" s="53"/>
      <c r="N23" s="80"/>
      <c r="O23" s="53"/>
      <c r="P23" s="80"/>
      <c r="Q23" s="53"/>
      <c r="R23" s="62"/>
      <c r="S23" s="56"/>
    </row>
    <row r="24" spans="1:19" s="5" customFormat="1" ht="9.6" customHeight="1">
      <c r="A24" s="58"/>
      <c r="B24" s="59"/>
      <c r="C24" s="59"/>
      <c r="D24" s="59"/>
      <c r="E24" s="92" t="str">
        <f>UPPER(IF($D23="","",VLOOKUP($D23,'1D ELO (5)'!$A$7:$P$33,11)))</f>
        <v/>
      </c>
      <c r="F24" s="93" t="str">
        <f>UPPER(IF($D23="","",VLOOKUP($D23,'1D ELO (5)'!$A$7:$P$33,8)))</f>
        <v/>
      </c>
      <c r="G24" s="93" t="str">
        <f>IF($D23="","",VLOOKUP($D23,'1D ELO (5)'!$A$7:$P$33,9))</f>
        <v/>
      </c>
      <c r="H24" s="94"/>
      <c r="I24" s="93" t="str">
        <f>IF($D23="","",VLOOKUP($D23,'1D ELO (5)'!$A$7:$P$33,10))</f>
        <v/>
      </c>
      <c r="J24" s="60"/>
      <c r="K24" s="61" t="str">
        <f>IF(J24="a",F23,IF(J24="b",F25,""))</f>
        <v/>
      </c>
      <c r="L24" s="54"/>
      <c r="M24" s="53"/>
      <c r="N24" s="80"/>
      <c r="O24" s="53"/>
      <c r="P24" s="80"/>
      <c r="Q24" s="53"/>
      <c r="R24" s="62"/>
      <c r="S24" s="56"/>
    </row>
    <row r="25" spans="1:19" s="5" customFormat="1" ht="9.6" customHeight="1">
      <c r="A25" s="58"/>
      <c r="B25" s="64"/>
      <c r="C25" s="64"/>
      <c r="D25" s="64"/>
      <c r="E25" s="65"/>
      <c r="F25" s="66"/>
      <c r="G25" s="66"/>
      <c r="I25" s="66"/>
      <c r="J25" s="67"/>
      <c r="K25" s="68" t="str">
        <f>UPPER(IF(OR(J26="a",J26="as"),F23,IF(OR(J26="b",J26="bs"),F27,)))</f>
        <v/>
      </c>
      <c r="L25" s="69"/>
      <c r="M25" s="53"/>
      <c r="N25" s="80"/>
      <c r="O25" s="53"/>
      <c r="P25" s="80"/>
      <c r="Q25" s="53"/>
      <c r="R25" s="62"/>
      <c r="S25" s="56"/>
    </row>
    <row r="26" spans="1:19" s="5" customFormat="1" ht="9.6" customHeight="1">
      <c r="A26" s="58"/>
      <c r="B26" s="64"/>
      <c r="C26" s="64"/>
      <c r="D26" s="64"/>
      <c r="E26" s="70"/>
      <c r="F26" s="66"/>
      <c r="G26" s="66"/>
      <c r="H26" s="71"/>
      <c r="I26" s="72" t="s">
        <v>173</v>
      </c>
      <c r="J26" s="73"/>
      <c r="K26" s="74" t="str">
        <f>UPPER(IF(OR(J26="a",J26="as"),F24,IF(OR(J26="b",J26="bs"),F28,)))</f>
        <v/>
      </c>
      <c r="L26" s="75"/>
      <c r="M26" s="53"/>
      <c r="N26" s="80"/>
      <c r="O26" s="53"/>
      <c r="P26" s="80"/>
      <c r="Q26" s="53"/>
      <c r="R26" s="62"/>
      <c r="S26" s="56"/>
    </row>
    <row r="27" spans="1:19" s="5" customFormat="1" ht="9.6" customHeight="1">
      <c r="A27" s="58">
        <v>6</v>
      </c>
      <c r="B27" s="47" t="str">
        <f>IF($D27="","",VLOOKUP($D27,'1D ELO (5)'!$A$7:$P$23,14))</f>
        <v/>
      </c>
      <c r="C27" s="47" t="str">
        <f>IF($D27="","",VLOOKUP($D27,'1D ELO (5)'!$A$7:$P$33,15))</f>
        <v/>
      </c>
      <c r="D27" s="48"/>
      <c r="E27" s="76" t="str">
        <f>UPPER(IF($D27="","",VLOOKUP($D27,'1D ELO (5)'!$A$7:$P$33,5)))</f>
        <v/>
      </c>
      <c r="F27" s="77" t="str">
        <f>UPPER(IF($D27="","",VLOOKUP($D27,'1D ELO (5)'!$A$7:$P$33,2)))</f>
        <v/>
      </c>
      <c r="G27" s="77" t="str">
        <f>IF($D27="","",VLOOKUP($D27,'1D ELO (5)'!$A$7:$P$33,3))</f>
        <v/>
      </c>
      <c r="H27" s="78"/>
      <c r="I27" s="77" t="str">
        <f>IF($D27="","",VLOOKUP($D27,'1D ELO (5)'!$A$7:$P$33,4))</f>
        <v/>
      </c>
      <c r="J27" s="79"/>
      <c r="K27" s="53"/>
      <c r="L27" s="80"/>
      <c r="M27" s="81"/>
      <c r="N27" s="90"/>
      <c r="O27" s="53"/>
      <c r="P27" s="80"/>
      <c r="Q27" s="53"/>
      <c r="R27" s="62"/>
      <c r="S27" s="56"/>
    </row>
    <row r="28" spans="1:19" s="5" customFormat="1" ht="9.6" customHeight="1">
      <c r="A28" s="58"/>
      <c r="B28" s="59"/>
      <c r="C28" s="59"/>
      <c r="D28" s="59"/>
      <c r="E28" s="76" t="str">
        <f>UPPER(IF($D27="","",VLOOKUP($D27,'1D ELO (5)'!$A$7:$P$33,11)))</f>
        <v/>
      </c>
      <c r="F28" s="77" t="str">
        <f>UPPER(IF($D27="","",VLOOKUP($D27,'1D ELO (5)'!$A$7:$P$33,8)))</f>
        <v/>
      </c>
      <c r="G28" s="77" t="str">
        <f>IF($D27="","",VLOOKUP($D27,'1D ELO (5)'!$A$7:$P$33,9))</f>
        <v/>
      </c>
      <c r="H28" s="78"/>
      <c r="I28" s="77" t="str">
        <f>IF($D27="","",VLOOKUP($D27,'1D ELO (5)'!$A$7:$P$33,10))</f>
        <v/>
      </c>
      <c r="J28" s="60"/>
      <c r="K28" s="53"/>
      <c r="L28" s="80"/>
      <c r="M28" s="82"/>
      <c r="N28" s="91"/>
      <c r="O28" s="53"/>
      <c r="P28" s="80"/>
      <c r="Q28" s="53"/>
      <c r="R28" s="62"/>
      <c r="S28" s="56"/>
    </row>
    <row r="29" spans="1:19" s="5" customFormat="1" ht="9.6" customHeight="1">
      <c r="A29" s="58"/>
      <c r="B29" s="64"/>
      <c r="C29" s="64"/>
      <c r="D29" s="84"/>
      <c r="E29" s="85"/>
      <c r="F29" s="66"/>
      <c r="G29" s="66"/>
      <c r="H29" s="71"/>
      <c r="I29" s="66"/>
      <c r="J29" s="86"/>
      <c r="K29" s="53"/>
      <c r="L29" s="67"/>
      <c r="M29" s="68" t="str">
        <f>UPPER(IF(OR(L30="a",L30="as"),K25,IF(OR(L30="b",L30="bs"),K33,)))</f>
        <v/>
      </c>
      <c r="N29" s="80"/>
      <c r="O29" s="53"/>
      <c r="P29" s="80"/>
      <c r="Q29" s="53"/>
      <c r="R29" s="62"/>
      <c r="S29" s="56"/>
    </row>
    <row r="30" spans="1:19" s="5" customFormat="1" ht="9.6" customHeight="1">
      <c r="A30" s="58"/>
      <c r="B30" s="64"/>
      <c r="C30" s="64"/>
      <c r="D30" s="84"/>
      <c r="E30" s="85"/>
      <c r="F30" s="66"/>
      <c r="G30" s="66"/>
      <c r="H30" s="71"/>
      <c r="I30" s="66"/>
      <c r="J30" s="86"/>
      <c r="K30" s="87" t="s">
        <v>173</v>
      </c>
      <c r="L30" s="73"/>
      <c r="M30" s="74" t="str">
        <f>UPPER(IF(OR(L30="a",L30="as"),K26,IF(OR(L30="b",L30="bs"),K34,)))</f>
        <v/>
      </c>
      <c r="N30" s="60"/>
      <c r="O30" s="53"/>
      <c r="P30" s="80"/>
      <c r="Q30" s="53"/>
      <c r="R30" s="62"/>
      <c r="S30" s="56"/>
    </row>
    <row r="31" spans="1:19" s="5" customFormat="1" ht="9.6" customHeight="1">
      <c r="A31" s="88">
        <v>7</v>
      </c>
      <c r="B31" s="47" t="str">
        <f>IF($D31="","",VLOOKUP($D31,'1D ELO (5)'!$A$7:$P$23,14))</f>
        <v/>
      </c>
      <c r="C31" s="47" t="str">
        <f>IF($D31="","",VLOOKUP($D31,'1D ELO (5)'!$A$7:$P$33,15))</f>
        <v/>
      </c>
      <c r="D31" s="48"/>
      <c r="E31" s="76" t="str">
        <f>UPPER(IF($D31="","",VLOOKUP($D31,'1D ELO (5)'!$A$7:$P$33,5)))</f>
        <v/>
      </c>
      <c r="F31" s="77" t="str">
        <f>UPPER(IF($D31="","",VLOOKUP($D31,'1D ELO (5)'!$A$7:$P$33,2)))</f>
        <v/>
      </c>
      <c r="G31" s="77" t="str">
        <f>IF($D31="","",VLOOKUP($D31,'1D ELO (5)'!$A$7:$P$33,3))</f>
        <v/>
      </c>
      <c r="H31" s="78"/>
      <c r="I31" s="77" t="str">
        <f>IF($D31="","",VLOOKUP($D31,'1D ELO (5)'!$A$7:$P$33,4))</f>
        <v/>
      </c>
      <c r="J31" s="52"/>
      <c r="K31" s="53"/>
      <c r="L31" s="80"/>
      <c r="M31" s="53"/>
      <c r="N31" s="54"/>
      <c r="O31" s="81"/>
      <c r="P31" s="80"/>
      <c r="Q31" s="53"/>
      <c r="R31" s="62"/>
      <c r="S31" s="56"/>
    </row>
    <row r="32" spans="1:19" s="5" customFormat="1" ht="9.6" customHeight="1">
      <c r="A32" s="58"/>
      <c r="B32" s="59"/>
      <c r="C32" s="59"/>
      <c r="D32" s="59"/>
      <c r="E32" s="76" t="str">
        <f>UPPER(IF($D31="","",VLOOKUP($D31,'1D ELO (5)'!$A$7:$P$33,11)))</f>
        <v/>
      </c>
      <c r="F32" s="77" t="str">
        <f>UPPER(IF($D31="","",VLOOKUP($D31,'1D ELO (5)'!$A$7:$P$33,8)))</f>
        <v/>
      </c>
      <c r="G32" s="77" t="str">
        <f>IF($D31="","",VLOOKUP($D31,'1D ELO (5)'!$A$7:$P$33,9))</f>
        <v/>
      </c>
      <c r="H32" s="78"/>
      <c r="I32" s="77" t="str">
        <f>IF($D31="","",VLOOKUP($D31,'1D ELO (5)'!$A$7:$P$33,10))</f>
        <v/>
      </c>
      <c r="J32" s="60"/>
      <c r="K32" s="61" t="str">
        <f>IF(J32="a",F31,IF(J32="b",F33,""))</f>
        <v/>
      </c>
      <c r="L32" s="80"/>
      <c r="M32" s="53"/>
      <c r="N32" s="54"/>
      <c r="O32" s="53"/>
      <c r="P32" s="80"/>
      <c r="Q32" s="53"/>
      <c r="R32" s="62"/>
      <c r="S32" s="56"/>
    </row>
    <row r="33" spans="1:19" s="5" customFormat="1" ht="9.6" customHeight="1">
      <c r="A33" s="58"/>
      <c r="B33" s="64"/>
      <c r="C33" s="64"/>
      <c r="D33" s="84"/>
      <c r="E33" s="85"/>
      <c r="F33" s="66"/>
      <c r="G33" s="66"/>
      <c r="H33" s="71"/>
      <c r="I33" s="66"/>
      <c r="J33" s="67"/>
      <c r="K33" s="68" t="str">
        <f>UPPER(IF(OR(J34="a",J34="as"),F31,IF(OR(J34="b",J34="bs"),F35,)))</f>
        <v/>
      </c>
      <c r="L33" s="90"/>
      <c r="M33" s="53"/>
      <c r="N33" s="54"/>
      <c r="O33" s="53"/>
      <c r="P33" s="80"/>
      <c r="Q33" s="53"/>
      <c r="R33" s="62"/>
      <c r="S33" s="56"/>
    </row>
    <row r="34" spans="1:19" s="5" customFormat="1" ht="9.6" customHeight="1">
      <c r="A34" s="58"/>
      <c r="B34" s="64"/>
      <c r="C34" s="64"/>
      <c r="D34" s="84"/>
      <c r="E34" s="85"/>
      <c r="F34" s="66"/>
      <c r="G34" s="66"/>
      <c r="H34" s="71"/>
      <c r="I34" s="72" t="s">
        <v>173</v>
      </c>
      <c r="J34" s="73"/>
      <c r="K34" s="74" t="str">
        <f>UPPER(IF(OR(J34="a",J34="as"),F32,IF(OR(J34="b",J34="bs"),F36,)))</f>
        <v/>
      </c>
      <c r="L34" s="60"/>
      <c r="M34" s="53"/>
      <c r="N34" s="54"/>
      <c r="O34" s="53"/>
      <c r="P34" s="80"/>
      <c r="Q34" s="53"/>
      <c r="R34" s="62"/>
      <c r="S34" s="56"/>
    </row>
    <row r="35" spans="1:19" s="5" customFormat="1" ht="9.6" customHeight="1">
      <c r="A35" s="58">
        <v>8</v>
      </c>
      <c r="B35" s="47" t="str">
        <f>IF($D35="","",VLOOKUP($D35,'1D ELO (5)'!$A$7:$P$23,14))</f>
        <v/>
      </c>
      <c r="C35" s="47" t="str">
        <f>IF($D35="","",VLOOKUP($D35,'1D ELO (5)'!$A$7:$P$33,15))</f>
        <v/>
      </c>
      <c r="D35" s="48"/>
      <c r="E35" s="76" t="str">
        <f>UPPER(IF($D35="","",VLOOKUP($D35,'1D ELO (5)'!$A$7:$P$33,5)))</f>
        <v/>
      </c>
      <c r="F35" s="77" t="str">
        <f>UPPER(IF($D35="","",VLOOKUP($D35,'1D ELO (5)'!$A$7:$P$33,2)))</f>
        <v/>
      </c>
      <c r="G35" s="77" t="str">
        <f>IF($D35="","",VLOOKUP($D35,'1D ELO (5)'!$A$7:$P$33,3))</f>
        <v/>
      </c>
      <c r="H35" s="78"/>
      <c r="I35" s="77" t="str">
        <f>IF($D35="","",VLOOKUP($D35,'1D ELO (5)'!$A$7:$P$33,4))</f>
        <v/>
      </c>
      <c r="J35" s="79"/>
      <c r="K35" s="53"/>
      <c r="L35" s="54"/>
      <c r="M35" s="81"/>
      <c r="N35" s="69"/>
      <c r="O35" s="53"/>
      <c r="P35" s="80"/>
      <c r="Q35" s="53"/>
      <c r="R35" s="62"/>
      <c r="S35" s="56"/>
    </row>
    <row r="36" spans="1:19" s="5" customFormat="1" ht="9.6" customHeight="1">
      <c r="A36" s="58"/>
      <c r="B36" s="59"/>
      <c r="C36" s="59"/>
      <c r="D36" s="59"/>
      <c r="E36" s="76" t="str">
        <f>UPPER(IF($D35="","",VLOOKUP($D35,'1D ELO (5)'!$A$7:$P$33,11)))</f>
        <v/>
      </c>
      <c r="F36" s="77" t="str">
        <f>UPPER(IF($D35="","",VLOOKUP($D35,'1D ELO (5)'!$A$7:$P$33,8)))</f>
        <v/>
      </c>
      <c r="G36" s="77" t="str">
        <f>IF($D35="","",VLOOKUP($D35,'1D ELO (5)'!$A$7:$P$33,9))</f>
        <v/>
      </c>
      <c r="H36" s="78"/>
      <c r="I36" s="77" t="str">
        <f>IF($D35="","",VLOOKUP($D35,'1D ELO (5)'!$A$7:$P$33,10))</f>
        <v/>
      </c>
      <c r="J36" s="60"/>
      <c r="K36" s="53"/>
      <c r="L36" s="54"/>
      <c r="M36" s="82"/>
      <c r="N36" s="83"/>
      <c r="O36" s="53"/>
      <c r="P36" s="80"/>
      <c r="Q36" s="53"/>
      <c r="R36" s="62"/>
      <c r="S36" s="56"/>
    </row>
    <row r="37" spans="1:19" s="5" customFormat="1" ht="9.6" customHeight="1">
      <c r="A37" s="58"/>
      <c r="B37" s="64"/>
      <c r="C37" s="64"/>
      <c r="D37" s="84"/>
      <c r="E37" s="85"/>
      <c r="F37" s="66"/>
      <c r="G37" s="66"/>
      <c r="H37" s="71"/>
      <c r="I37" s="66"/>
      <c r="J37" s="86"/>
      <c r="K37" s="53"/>
      <c r="L37" s="54"/>
      <c r="M37" s="53"/>
      <c r="N37" s="54"/>
      <c r="O37" s="54"/>
      <c r="P37" s="67"/>
      <c r="Q37" s="68" t="str">
        <f>UPPER(IF(OR(P38="a",P38="as"),O21,IF(OR(P38="b",P38="bs"),O53,)))</f>
        <v/>
      </c>
      <c r="R37" s="95"/>
      <c r="S37" s="56"/>
    </row>
    <row r="38" spans="1:19" s="5" customFormat="1" ht="9.6" customHeight="1">
      <c r="A38" s="58"/>
      <c r="B38" s="64"/>
      <c r="C38" s="64"/>
      <c r="D38" s="84"/>
      <c r="E38" s="85"/>
      <c r="F38" s="66"/>
      <c r="G38" s="66"/>
      <c r="H38" s="71"/>
      <c r="I38" s="66"/>
      <c r="J38" s="86"/>
      <c r="K38" s="53"/>
      <c r="L38" s="54"/>
      <c r="M38" s="53"/>
      <c r="N38" s="54"/>
      <c r="O38" s="87" t="s">
        <v>173</v>
      </c>
      <c r="P38" s="73"/>
      <c r="Q38" s="74" t="str">
        <f>UPPER(IF(OR(P38="a",P38="as"),O22,IF(OR(P38="b",P38="bs"),O54,)))</f>
        <v/>
      </c>
      <c r="R38" s="96"/>
      <c r="S38" s="56"/>
    </row>
    <row r="39" spans="1:19" s="5" customFormat="1" ht="9.6" customHeight="1">
      <c r="A39" s="88">
        <v>9</v>
      </c>
      <c r="B39" s="47" t="str">
        <f>IF($D39="","",VLOOKUP($D39,'1D ELO (5)'!$A$7:$P$23,14))</f>
        <v/>
      </c>
      <c r="C39" s="47" t="str">
        <f>IF($D39="","",VLOOKUP($D39,'1D ELO (5)'!$A$7:$P$33,15))</f>
        <v/>
      </c>
      <c r="D39" s="48"/>
      <c r="E39" s="76" t="str">
        <f>UPPER(IF($D39="","",VLOOKUP($D39,'1D ELO (5)'!$A$7:$P$33,5)))</f>
        <v/>
      </c>
      <c r="F39" s="77" t="str">
        <f>UPPER(IF($D39="","",VLOOKUP($D39,'1D ELO (5)'!$A$7:$P$33,2)))</f>
        <v/>
      </c>
      <c r="G39" s="77" t="str">
        <f>IF($D39="","",VLOOKUP($D39,'1D ELO (5)'!$A$7:$P$33,3))</f>
        <v/>
      </c>
      <c r="H39" s="78"/>
      <c r="I39" s="77" t="str">
        <f>IF($D39="","",VLOOKUP($D39,'1D ELO (5)'!$A$7:$P$33,4))</f>
        <v/>
      </c>
      <c r="J39" s="52"/>
      <c r="K39" s="53"/>
      <c r="L39" s="54"/>
      <c r="M39" s="53"/>
      <c r="N39" s="54"/>
      <c r="O39" s="53"/>
      <c r="P39" s="80"/>
      <c r="Q39" s="81"/>
      <c r="R39" s="62"/>
      <c r="S39" s="56"/>
    </row>
    <row r="40" spans="1:19" s="5" customFormat="1" ht="9.6" customHeight="1">
      <c r="A40" s="58"/>
      <c r="B40" s="59"/>
      <c r="C40" s="59"/>
      <c r="D40" s="59"/>
      <c r="E40" s="76" t="str">
        <f>UPPER(IF($D39="","",VLOOKUP($D39,'1D ELO (5)'!$A$7:$P$33,11)))</f>
        <v/>
      </c>
      <c r="F40" s="77" t="str">
        <f>UPPER(IF($D39="","",VLOOKUP($D39,'1D ELO (5)'!$A$7:$P$33,8)))</f>
        <v/>
      </c>
      <c r="G40" s="77" t="str">
        <f>IF($D39="","",VLOOKUP($D39,'1D ELO (5)'!$A$7:$P$33,9))</f>
        <v/>
      </c>
      <c r="H40" s="78"/>
      <c r="I40" s="77" t="str">
        <f>IF($D39="","",VLOOKUP($D39,'1D ELO (5)'!$A$7:$P$33,10))</f>
        <v/>
      </c>
      <c r="J40" s="60"/>
      <c r="K40" s="61" t="str">
        <f>IF(J40="a",F39,IF(J40="b",F41,""))</f>
        <v/>
      </c>
      <c r="L40" s="54"/>
      <c r="M40" s="53"/>
      <c r="N40" s="54"/>
      <c r="O40" s="53"/>
      <c r="P40" s="80"/>
      <c r="Q40" s="82"/>
      <c r="R40" s="97"/>
      <c r="S40" s="56"/>
    </row>
    <row r="41" spans="1:19" s="5" customFormat="1" ht="9.6" customHeight="1">
      <c r="A41" s="58"/>
      <c r="B41" s="64"/>
      <c r="C41" s="64"/>
      <c r="D41" s="84"/>
      <c r="E41" s="85"/>
      <c r="F41" s="66"/>
      <c r="G41" s="66"/>
      <c r="H41" s="71"/>
      <c r="I41" s="66"/>
      <c r="J41" s="67"/>
      <c r="K41" s="68" t="str">
        <f>UPPER(IF(OR(J42="a",J42="as"),F39,IF(OR(J42="b",J42="bs"),F43,)))</f>
        <v/>
      </c>
      <c r="L41" s="69"/>
      <c r="M41" s="53"/>
      <c r="N41" s="54"/>
      <c r="O41" s="53"/>
      <c r="P41" s="80"/>
      <c r="Q41" s="53"/>
      <c r="R41" s="62"/>
      <c r="S41" s="56"/>
    </row>
    <row r="42" spans="1:19" s="5" customFormat="1" ht="9.6" customHeight="1">
      <c r="A42" s="58"/>
      <c r="B42" s="64"/>
      <c r="C42" s="64"/>
      <c r="D42" s="84"/>
      <c r="E42" s="85"/>
      <c r="F42" s="66"/>
      <c r="G42" s="66"/>
      <c r="H42" s="71"/>
      <c r="I42" s="72" t="s">
        <v>173</v>
      </c>
      <c r="J42" s="73"/>
      <c r="K42" s="74" t="str">
        <f>UPPER(IF(OR(J42="a",J42="as"),F40,IF(OR(J42="b",J42="bs"),F44,)))</f>
        <v/>
      </c>
      <c r="L42" s="75"/>
      <c r="M42" s="53"/>
      <c r="N42" s="54"/>
      <c r="O42" s="53"/>
      <c r="P42" s="80"/>
      <c r="Q42" s="53"/>
      <c r="R42" s="62"/>
      <c r="S42" s="56"/>
    </row>
    <row r="43" spans="1:19" s="5" customFormat="1" ht="9.6" customHeight="1">
      <c r="A43" s="58">
        <v>10</v>
      </c>
      <c r="B43" s="47" t="str">
        <f>IF($D43="","",VLOOKUP($D43,'1D ELO (5)'!$A$7:$P$23,14))</f>
        <v/>
      </c>
      <c r="C43" s="47" t="str">
        <f>IF($D43="","",VLOOKUP($D43,'1D ELO (5)'!$A$7:$P$33,15))</f>
        <v/>
      </c>
      <c r="D43" s="48"/>
      <c r="E43" s="76" t="str">
        <f>UPPER(IF($D43="","",VLOOKUP($D43,'1D ELO (5)'!$A$7:$P$33,5)))</f>
        <v/>
      </c>
      <c r="F43" s="77" t="str">
        <f>UPPER(IF($D43="","",VLOOKUP($D43,'1D ELO (5)'!$A$7:$P$33,2)))</f>
        <v/>
      </c>
      <c r="G43" s="77" t="str">
        <f>IF($D43="","",VLOOKUP($D43,'1D ELO (5)'!$A$7:$P$33,3))</f>
        <v/>
      </c>
      <c r="H43" s="78"/>
      <c r="I43" s="77" t="str">
        <f>IF($D43="","",VLOOKUP($D43,'1D ELO (5)'!$A$7:$P$33,4))</f>
        <v/>
      </c>
      <c r="J43" s="79"/>
      <c r="K43" s="53"/>
      <c r="L43" s="80"/>
      <c r="M43" s="81"/>
      <c r="N43" s="69"/>
      <c r="O43" s="53"/>
      <c r="P43" s="80"/>
      <c r="Q43" s="53"/>
      <c r="R43" s="62"/>
      <c r="S43" s="56"/>
    </row>
    <row r="44" spans="1:19" s="5" customFormat="1" ht="9.6" customHeight="1">
      <c r="A44" s="58"/>
      <c r="B44" s="59"/>
      <c r="C44" s="59"/>
      <c r="D44" s="59"/>
      <c r="E44" s="76" t="str">
        <f>UPPER(IF($D43="","",VLOOKUP($D43,'1D ELO (5)'!$A$7:$P$33,11)))</f>
        <v/>
      </c>
      <c r="F44" s="77" t="str">
        <f>UPPER(IF($D43="","",VLOOKUP($D43,'1D ELO (5)'!$A$7:$P$33,8)))</f>
        <v/>
      </c>
      <c r="G44" s="77" t="str">
        <f>IF($D43="","",VLOOKUP($D43,'1D ELO (5)'!$A$7:$P$33,9))</f>
        <v/>
      </c>
      <c r="H44" s="78"/>
      <c r="I44" s="77" t="str">
        <f>IF($D43="","",VLOOKUP($D43,'1D ELO (5)'!$A$7:$P$33,10))</f>
        <v/>
      </c>
      <c r="J44" s="60"/>
      <c r="K44" s="53"/>
      <c r="L44" s="80"/>
      <c r="M44" s="82"/>
      <c r="N44" s="83"/>
      <c r="O44" s="53"/>
      <c r="P44" s="80"/>
      <c r="Q44" s="53"/>
      <c r="R44" s="62"/>
      <c r="S44" s="56"/>
    </row>
    <row r="45" spans="1:19" s="5" customFormat="1" ht="9.6" customHeight="1">
      <c r="A45" s="58"/>
      <c r="B45" s="64"/>
      <c r="C45" s="64"/>
      <c r="D45" s="84"/>
      <c r="E45" s="85"/>
      <c r="F45" s="66"/>
      <c r="G45" s="66"/>
      <c r="H45" s="71"/>
      <c r="I45" s="66"/>
      <c r="J45" s="86"/>
      <c r="K45" s="53"/>
      <c r="L45" s="67"/>
      <c r="M45" s="68" t="str">
        <f>UPPER(IF(OR(L46="a",L46="as"),K41,IF(OR(L46="b",L46="bs"),K49,)))</f>
        <v/>
      </c>
      <c r="N45" s="54"/>
      <c r="O45" s="53"/>
      <c r="P45" s="80"/>
      <c r="Q45" s="53"/>
      <c r="R45" s="62"/>
      <c r="S45" s="56"/>
    </row>
    <row r="46" spans="1:19" s="5" customFormat="1" ht="9.6" customHeight="1">
      <c r="A46" s="58"/>
      <c r="B46" s="64"/>
      <c r="C46" s="64"/>
      <c r="D46" s="84"/>
      <c r="E46" s="85"/>
      <c r="F46" s="66"/>
      <c r="G46" s="66"/>
      <c r="H46" s="71"/>
      <c r="I46" s="66"/>
      <c r="J46" s="86"/>
      <c r="K46" s="87" t="s">
        <v>173</v>
      </c>
      <c r="L46" s="73"/>
      <c r="M46" s="74" t="str">
        <f>UPPER(IF(OR(L46="a",L46="as"),K42,IF(OR(L46="b",L46="bs"),K50,)))</f>
        <v/>
      </c>
      <c r="N46" s="75"/>
      <c r="O46" s="53"/>
      <c r="P46" s="80"/>
      <c r="Q46" s="53"/>
      <c r="R46" s="62"/>
      <c r="S46" s="56"/>
    </row>
    <row r="47" spans="1:19" s="5" customFormat="1" ht="9.6" customHeight="1">
      <c r="A47" s="88">
        <v>11</v>
      </c>
      <c r="B47" s="47" t="str">
        <f>IF($D47="","",VLOOKUP($D47,'1D ELO (5)'!$A$7:$P$23,14))</f>
        <v/>
      </c>
      <c r="C47" s="47" t="str">
        <f>IF($D47="","",VLOOKUP($D47,'1D ELO (5)'!$A$7:$P$33,15))</f>
        <v/>
      </c>
      <c r="D47" s="48"/>
      <c r="E47" s="76" t="str">
        <f>UPPER(IF($D47="","",VLOOKUP($D47,'1D ELO (5)'!$A$7:$P$33,5)))</f>
        <v/>
      </c>
      <c r="F47" s="77" t="str">
        <f>UPPER(IF($D47="","",VLOOKUP($D47,'1D ELO (5)'!$A$7:$P$33,2)))</f>
        <v/>
      </c>
      <c r="G47" s="77" t="str">
        <f>IF($D47="","",VLOOKUP($D47,'1D ELO (5)'!$A$7:$P$33,3))</f>
        <v/>
      </c>
      <c r="H47" s="78"/>
      <c r="I47" s="77" t="str">
        <f>IF($D47="","",VLOOKUP($D47,'1D ELO (5)'!$A$7:$P$33,4))</f>
        <v/>
      </c>
      <c r="J47" s="52"/>
      <c r="K47" s="53"/>
      <c r="L47" s="80"/>
      <c r="M47" s="53"/>
      <c r="N47" s="80"/>
      <c r="O47" s="81"/>
      <c r="P47" s="80"/>
      <c r="Q47" s="53"/>
      <c r="R47" s="62"/>
      <c r="S47" s="56"/>
    </row>
    <row r="48" spans="1:19" s="5" customFormat="1" ht="9.6" customHeight="1">
      <c r="A48" s="58"/>
      <c r="B48" s="59"/>
      <c r="C48" s="59"/>
      <c r="D48" s="59"/>
      <c r="E48" s="76" t="str">
        <f>UPPER(IF($D47="","",VLOOKUP($D47,'1D ELO (5)'!$A$7:$P$33,11)))</f>
        <v/>
      </c>
      <c r="F48" s="77" t="str">
        <f>UPPER(IF($D47="","",VLOOKUP($D47,'1D ELO (5)'!$A$7:$P$33,8)))</f>
        <v/>
      </c>
      <c r="G48" s="77" t="str">
        <f>IF($D47="","",VLOOKUP($D47,'1D ELO (5)'!$A$7:$P$33,9))</f>
        <v/>
      </c>
      <c r="H48" s="78"/>
      <c r="I48" s="77" t="str">
        <f>IF($D47="","",VLOOKUP($D47,'1D ELO (5)'!$A$7:$P$33,10))</f>
        <v/>
      </c>
      <c r="J48" s="60"/>
      <c r="K48" s="61" t="str">
        <f>IF(J48="a",F47,IF(J48="b",F49,""))</f>
        <v/>
      </c>
      <c r="L48" s="80"/>
      <c r="M48" s="53"/>
      <c r="N48" s="80"/>
      <c r="O48" s="53"/>
      <c r="P48" s="80"/>
      <c r="Q48" s="53"/>
      <c r="R48" s="62"/>
      <c r="S48" s="56"/>
    </row>
    <row r="49" spans="1:19" s="5" customFormat="1" ht="9.6" customHeight="1">
      <c r="A49" s="58"/>
      <c r="B49" s="64"/>
      <c r="C49" s="64"/>
      <c r="D49" s="64"/>
      <c r="E49" s="70"/>
      <c r="F49" s="66"/>
      <c r="G49" s="66"/>
      <c r="H49" s="71"/>
      <c r="I49" s="66"/>
      <c r="J49" s="67"/>
      <c r="K49" s="68" t="str">
        <f>UPPER(IF(OR(J50="a",J50="as"),F47,IF(OR(J50="b",J50="bs"),F51,)))</f>
        <v/>
      </c>
      <c r="L49" s="90"/>
      <c r="M49" s="53"/>
      <c r="N49" s="80"/>
      <c r="O49" s="53"/>
      <c r="P49" s="80"/>
      <c r="Q49" s="53"/>
      <c r="R49" s="62"/>
      <c r="S49" s="56"/>
    </row>
    <row r="50" spans="1:19" s="5" customFormat="1" ht="9.6" customHeight="1">
      <c r="A50" s="58"/>
      <c r="B50" s="64"/>
      <c r="C50" s="64"/>
      <c r="D50" s="64"/>
      <c r="E50" s="65"/>
      <c r="F50" s="66"/>
      <c r="G50" s="66"/>
      <c r="I50" s="87" t="s">
        <v>173</v>
      </c>
      <c r="J50" s="73"/>
      <c r="K50" s="74" t="str">
        <f>UPPER(IF(OR(J50="a",J50="as"),F48,IF(OR(J50="b",J50="bs"),F52,)))</f>
        <v/>
      </c>
      <c r="L50" s="60"/>
      <c r="M50" s="53"/>
      <c r="N50" s="80"/>
      <c r="O50" s="53"/>
      <c r="P50" s="80"/>
      <c r="Q50" s="53"/>
      <c r="R50" s="62"/>
      <c r="S50" s="56"/>
    </row>
    <row r="51" spans="1:19" s="5" customFormat="1" ht="9.6" customHeight="1">
      <c r="A51" s="107">
        <v>12</v>
      </c>
      <c r="B51" s="47" t="str">
        <f>IF($D51="","",VLOOKUP($D51,'1D ELO (5)'!$A$7:$P$23,14))</f>
        <v/>
      </c>
      <c r="C51" s="47" t="str">
        <f>IF($D51="","",VLOOKUP($D51,'1D ELO (5)'!$A$7:$P$33,15))</f>
        <v/>
      </c>
      <c r="D51" s="48"/>
      <c r="E51" s="49" t="str">
        <f>UPPER(IF($D51="","",VLOOKUP($D51,'1D ELO (5)'!$A$7:$P$33,5)))</f>
        <v/>
      </c>
      <c r="F51" s="50" t="str">
        <f>UPPER(IF($D51="","",VLOOKUP($D51,'1D ELO (5)'!$A$7:$P$33,2)))</f>
        <v/>
      </c>
      <c r="G51" s="50" t="str">
        <f>IF($D51="","",VLOOKUP($D51,'1D ELO (5)'!$A$7:$P$33,3))</f>
        <v/>
      </c>
      <c r="H51" s="51"/>
      <c r="I51" s="50" t="str">
        <f>IF($D51="","",VLOOKUP($D51,'1D ELO (5)'!$A$7:$P$33,4))</f>
        <v/>
      </c>
      <c r="J51" s="79"/>
      <c r="K51" s="53"/>
      <c r="L51" s="54"/>
      <c r="M51" s="81"/>
      <c r="N51" s="90"/>
      <c r="O51" s="53"/>
      <c r="P51" s="80"/>
      <c r="Q51" s="53"/>
      <c r="R51" s="62"/>
      <c r="S51" s="56"/>
    </row>
    <row r="52" spans="1:19" s="5" customFormat="1" ht="9.6" customHeight="1">
      <c r="A52" s="58"/>
      <c r="B52" s="59"/>
      <c r="C52" s="59"/>
      <c r="D52" s="59"/>
      <c r="E52" s="92" t="str">
        <f>UPPER(IF($D51="","",VLOOKUP($D51,'1D ELO (5)'!$A$7:$P$33,11)))</f>
        <v/>
      </c>
      <c r="F52" s="93" t="str">
        <f>UPPER(IF($D51="","",VLOOKUP($D51,'1D ELO (5)'!$A$7:$P$33,8)))</f>
        <v/>
      </c>
      <c r="G52" s="93" t="str">
        <f>IF($D51="","",VLOOKUP($D51,'1D ELO (5)'!$A$7:$P$33,9))</f>
        <v/>
      </c>
      <c r="H52" s="94"/>
      <c r="I52" s="93" t="str">
        <f>IF($D51="","",VLOOKUP($D51,'1D ELO (5)'!$A$7:$P$33,10))</f>
        <v/>
      </c>
      <c r="J52" s="60"/>
      <c r="K52" s="53"/>
      <c r="L52" s="54"/>
      <c r="M52" s="82"/>
      <c r="N52" s="91"/>
      <c r="O52" s="53"/>
      <c r="P52" s="80"/>
      <c r="Q52" s="53"/>
      <c r="R52" s="62"/>
      <c r="S52" s="56"/>
    </row>
    <row r="53" spans="1:19" s="5" customFormat="1" ht="9.6" customHeight="1">
      <c r="A53" s="58"/>
      <c r="B53" s="64"/>
      <c r="C53" s="64"/>
      <c r="D53" s="64"/>
      <c r="E53" s="65"/>
      <c r="F53" s="66"/>
      <c r="G53" s="66"/>
      <c r="I53" s="66"/>
      <c r="J53" s="86"/>
      <c r="K53" s="53"/>
      <c r="L53" s="54"/>
      <c r="M53" s="53"/>
      <c r="N53" s="67"/>
      <c r="O53" s="68" t="str">
        <f>UPPER(IF(OR(N54="a",N54="as"),M45,IF(OR(N54="b",N54="bs"),M61,)))</f>
        <v/>
      </c>
      <c r="P53" s="80"/>
      <c r="Q53" s="53"/>
      <c r="R53" s="62"/>
      <c r="S53" s="56"/>
    </row>
    <row r="54" spans="1:19" s="5" customFormat="1" ht="9.6" customHeight="1">
      <c r="A54" s="58"/>
      <c r="B54" s="64"/>
      <c r="C54" s="64"/>
      <c r="D54" s="64"/>
      <c r="E54" s="70"/>
      <c r="F54" s="66"/>
      <c r="G54" s="66"/>
      <c r="H54" s="71"/>
      <c r="I54" s="66"/>
      <c r="J54" s="86"/>
      <c r="K54" s="53"/>
      <c r="L54" s="54"/>
      <c r="M54" s="87" t="s">
        <v>173</v>
      </c>
      <c r="N54" s="73"/>
      <c r="O54" s="74" t="str">
        <f>UPPER(IF(OR(N54="a",N54="as"),M46,IF(OR(N54="b",N54="bs"),M62,)))</f>
        <v/>
      </c>
      <c r="P54" s="60"/>
      <c r="Q54" s="53"/>
      <c r="R54" s="62"/>
      <c r="S54" s="56"/>
    </row>
    <row r="55" spans="1:19" s="5" customFormat="1" ht="9.6" customHeight="1">
      <c r="A55" s="88">
        <v>13</v>
      </c>
      <c r="B55" s="47" t="str">
        <f>IF($D55="","",VLOOKUP($D55,'1D ELO (5)'!$A$7:$P$23,14))</f>
        <v/>
      </c>
      <c r="C55" s="47" t="str">
        <f>IF($D55="","",VLOOKUP($D55,'1D ELO (5)'!$A$7:$P$33,15))</f>
        <v/>
      </c>
      <c r="D55" s="48"/>
      <c r="E55" s="76" t="str">
        <f>UPPER(IF($D55="","",VLOOKUP($D55,'1D ELO (5)'!$A$7:$P$33,5)))</f>
        <v/>
      </c>
      <c r="F55" s="77" t="str">
        <f>UPPER(IF($D55="","",VLOOKUP($D55,'1D ELO (5)'!$A$7:$P$33,2)))</f>
        <v/>
      </c>
      <c r="G55" s="77" t="str">
        <f>IF($D55="","",VLOOKUP($D55,'1D ELO (5)'!$A$7:$P$33,3))</f>
        <v/>
      </c>
      <c r="H55" s="78"/>
      <c r="I55" s="77" t="str">
        <f>IF($D55="","",VLOOKUP($D55,'1D ELO (5)'!$A$7:$P$33,4))</f>
        <v/>
      </c>
      <c r="J55" s="52"/>
      <c r="K55" s="53"/>
      <c r="L55" s="54"/>
      <c r="M55" s="53"/>
      <c r="N55" s="80"/>
      <c r="O55" s="53"/>
      <c r="P55" s="54"/>
      <c r="Q55" s="53"/>
      <c r="R55" s="62"/>
      <c r="S55" s="56"/>
    </row>
    <row r="56" spans="1:19" s="5" customFormat="1" ht="9.6" customHeight="1">
      <c r="A56" s="58"/>
      <c r="B56" s="59"/>
      <c r="C56" s="59"/>
      <c r="D56" s="59"/>
      <c r="E56" s="76" t="str">
        <f>UPPER(IF($D55="","",VLOOKUP($D55,'1D ELO (5)'!$A$7:$P$33,11)))</f>
        <v/>
      </c>
      <c r="F56" s="77" t="str">
        <f>UPPER(IF($D55="","",VLOOKUP($D55,'1D ELO (5)'!$A$7:$P$33,8)))</f>
        <v/>
      </c>
      <c r="G56" s="77" t="str">
        <f>IF($D55="","",VLOOKUP($D55,'1D ELO (5)'!$A$7:$P$33,9))</f>
        <v/>
      </c>
      <c r="H56" s="78"/>
      <c r="I56" s="77" t="str">
        <f>IF($D55="","",VLOOKUP($D55,'1D ELO (5)'!$A$7:$P$33,10))</f>
        <v/>
      </c>
      <c r="J56" s="60"/>
      <c r="K56" s="61" t="str">
        <f>IF(J56="a",F55,IF(J56="b",F57,""))</f>
        <v/>
      </c>
      <c r="L56" s="54"/>
      <c r="M56" s="53"/>
      <c r="N56" s="80"/>
      <c r="O56" s="53"/>
      <c r="P56" s="54"/>
      <c r="Q56" s="53"/>
      <c r="R56" s="62"/>
      <c r="S56" s="56"/>
    </row>
    <row r="57" spans="1:19" s="5" customFormat="1" ht="9.6" customHeight="1">
      <c r="A57" s="58"/>
      <c r="B57" s="64"/>
      <c r="C57" s="64"/>
      <c r="D57" s="84"/>
      <c r="E57" s="85"/>
      <c r="F57" s="66"/>
      <c r="G57" s="66"/>
      <c r="H57" s="71"/>
      <c r="I57" s="66"/>
      <c r="J57" s="67"/>
      <c r="K57" s="68" t="str">
        <f>UPPER(IF(OR(J58="a",J58="as"),F55,IF(OR(J58="b",J58="bs"),F59,)))</f>
        <v/>
      </c>
      <c r="L57" s="69"/>
      <c r="M57" s="53"/>
      <c r="N57" s="80"/>
      <c r="O57" s="53"/>
      <c r="P57" s="54"/>
      <c r="Q57" s="53"/>
      <c r="R57" s="62"/>
      <c r="S57" s="56"/>
    </row>
    <row r="58" spans="1:19" s="5" customFormat="1" ht="9.6" customHeight="1">
      <c r="A58" s="58"/>
      <c r="B58" s="64"/>
      <c r="C58" s="64"/>
      <c r="D58" s="84"/>
      <c r="E58" s="85"/>
      <c r="F58" s="66"/>
      <c r="G58" s="66"/>
      <c r="H58" s="71"/>
      <c r="I58" s="72" t="s">
        <v>173</v>
      </c>
      <c r="J58" s="73"/>
      <c r="K58" s="74" t="str">
        <f>UPPER(IF(OR(J58="a",J58="as"),F56,IF(OR(J58="b",J58="bs"),F60,)))</f>
        <v/>
      </c>
      <c r="L58" s="75"/>
      <c r="M58" s="53"/>
      <c r="N58" s="80"/>
      <c r="O58" s="53"/>
      <c r="P58" s="54"/>
      <c r="Q58" s="53"/>
      <c r="R58" s="62"/>
      <c r="S58" s="56"/>
    </row>
    <row r="59" spans="1:19" s="5" customFormat="1" ht="9.6" customHeight="1">
      <c r="A59" s="58">
        <v>14</v>
      </c>
      <c r="B59" s="47" t="str">
        <f>IF($D59="","",VLOOKUP($D59,'1D ELO (5)'!$A$7:$P$23,14))</f>
        <v/>
      </c>
      <c r="C59" s="47" t="str">
        <f>IF($D59="","",VLOOKUP($D59,'1D ELO (5)'!$A$7:$P$33,15))</f>
        <v/>
      </c>
      <c r="D59" s="48"/>
      <c r="E59" s="76" t="str">
        <f>UPPER(IF($D59="","",VLOOKUP($D59,'1D ELO (5)'!$A$7:$P$33,5)))</f>
        <v/>
      </c>
      <c r="F59" s="77" t="str">
        <f>UPPER(IF($D59="","",VLOOKUP($D59,'1D ELO (5)'!$A$7:$P$33,2)))</f>
        <v/>
      </c>
      <c r="G59" s="77" t="str">
        <f>IF($D59="","",VLOOKUP($D59,'1D ELO (5)'!$A$7:$P$33,3))</f>
        <v/>
      </c>
      <c r="H59" s="78"/>
      <c r="I59" s="77" t="str">
        <f>IF($D59="","",VLOOKUP($D59,'1D ELO (5)'!$A$7:$P$33,4))</f>
        <v/>
      </c>
      <c r="J59" s="79"/>
      <c r="K59" s="53"/>
      <c r="L59" s="80"/>
      <c r="M59" s="81"/>
      <c r="N59" s="90"/>
      <c r="O59" s="53"/>
      <c r="P59" s="54"/>
      <c r="Q59" s="53"/>
      <c r="R59" s="62"/>
      <c r="S59" s="56"/>
    </row>
    <row r="60" spans="1:19" s="5" customFormat="1" ht="9.6" customHeight="1">
      <c r="A60" s="58"/>
      <c r="B60" s="59"/>
      <c r="C60" s="59"/>
      <c r="D60" s="59"/>
      <c r="E60" s="76" t="str">
        <f>UPPER(IF($D59="","",VLOOKUP($D59,'1D ELO (5)'!$A$7:$P$33,11)))</f>
        <v/>
      </c>
      <c r="F60" s="77" t="str">
        <f>UPPER(IF($D59="","",VLOOKUP($D59,'1D ELO (5)'!$A$7:$P$33,8)))</f>
        <v/>
      </c>
      <c r="G60" s="77" t="str">
        <f>IF($D59="","",VLOOKUP($D59,'1D ELO (5)'!$A$7:$P$33,9))</f>
        <v/>
      </c>
      <c r="H60" s="78"/>
      <c r="I60" s="77" t="str">
        <f>IF($D59="","",VLOOKUP($D59,'1D ELO (5)'!$A$7:$P$33,10))</f>
        <v/>
      </c>
      <c r="J60" s="60"/>
      <c r="K60" s="53"/>
      <c r="L60" s="80"/>
      <c r="M60" s="82"/>
      <c r="N60" s="91"/>
      <c r="O60" s="53"/>
      <c r="P60" s="54"/>
      <c r="Q60" s="53"/>
      <c r="R60" s="62"/>
      <c r="S60" s="56"/>
    </row>
    <row r="61" spans="1:19" s="5" customFormat="1" ht="9.6" customHeight="1">
      <c r="A61" s="58"/>
      <c r="B61" s="64"/>
      <c r="C61" s="64"/>
      <c r="D61" s="84"/>
      <c r="E61" s="85"/>
      <c r="F61" s="66"/>
      <c r="G61" s="66"/>
      <c r="H61" s="71"/>
      <c r="I61" s="66"/>
      <c r="J61" s="86"/>
      <c r="K61" s="53"/>
      <c r="L61" s="67"/>
      <c r="M61" s="68" t="str">
        <f>UPPER(IF(OR(L62="a",L62="as"),K57,IF(OR(L62="b",L62="bs"),K65,)))</f>
        <v/>
      </c>
      <c r="N61" s="80"/>
      <c r="O61" s="53"/>
      <c r="P61" s="54"/>
      <c r="Q61" s="53"/>
      <c r="R61" s="62"/>
      <c r="S61" s="56"/>
    </row>
    <row r="62" spans="1:19" s="5" customFormat="1" ht="9.6" customHeight="1">
      <c r="A62" s="58"/>
      <c r="B62" s="64"/>
      <c r="C62" s="64"/>
      <c r="D62" s="84"/>
      <c r="E62" s="85"/>
      <c r="F62" s="66"/>
      <c r="G62" s="66"/>
      <c r="H62" s="71"/>
      <c r="I62" s="66"/>
      <c r="J62" s="86"/>
      <c r="K62" s="87" t="s">
        <v>173</v>
      </c>
      <c r="L62" s="73"/>
      <c r="M62" s="74" t="str">
        <f>UPPER(IF(OR(L62="a",L62="as"),K58,IF(OR(L62="b",L62="bs"),K66,)))</f>
        <v/>
      </c>
      <c r="N62" s="60"/>
      <c r="O62" s="53"/>
      <c r="P62" s="54"/>
      <c r="Q62" s="53"/>
      <c r="R62" s="62"/>
      <c r="S62" s="56"/>
    </row>
    <row r="63" spans="1:19" s="5" customFormat="1" ht="9.6" customHeight="1">
      <c r="A63" s="88">
        <v>15</v>
      </c>
      <c r="B63" s="47" t="str">
        <f>IF($D63="","",VLOOKUP($D63,'1D ELO (5)'!$A$7:$P$23,14))</f>
        <v/>
      </c>
      <c r="C63" s="47" t="str">
        <f>IF($D63="","",VLOOKUP($D63,'1D ELO (5)'!$A$7:$P$33,15))</f>
        <v/>
      </c>
      <c r="D63" s="48"/>
      <c r="E63" s="76" t="str">
        <f>UPPER(IF($D63="","",VLOOKUP($D63,'1D ELO (5)'!$A$7:$P$33,5)))</f>
        <v/>
      </c>
      <c r="F63" s="77" t="str">
        <f>UPPER(IF($D63="","",VLOOKUP($D63,'1D ELO (5)'!$A$7:$P$33,2)))</f>
        <v/>
      </c>
      <c r="G63" s="77" t="str">
        <f>IF($D63="","",VLOOKUP($D63,'1D ELO (5)'!$A$7:$P$33,3))</f>
        <v/>
      </c>
      <c r="H63" s="78"/>
      <c r="I63" s="77" t="str">
        <f>IF($D63="","",VLOOKUP($D63,'1D ELO (5)'!$A$7:$P$33,4))</f>
        <v/>
      </c>
      <c r="J63" s="52"/>
      <c r="K63" s="53"/>
      <c r="L63" s="80"/>
      <c r="M63" s="53"/>
      <c r="N63" s="54"/>
      <c r="O63" s="81"/>
      <c r="P63" s="54"/>
      <c r="Q63" s="53"/>
      <c r="R63" s="62"/>
      <c r="S63" s="56"/>
    </row>
    <row r="64" spans="1:19" s="5" customFormat="1" ht="9.6" customHeight="1">
      <c r="A64" s="58"/>
      <c r="B64" s="59"/>
      <c r="C64" s="59"/>
      <c r="D64" s="59"/>
      <c r="E64" s="76" t="str">
        <f>UPPER(IF($D63="","",VLOOKUP($D63,'1D ELO (5)'!$A$7:$P$33,11)))</f>
        <v/>
      </c>
      <c r="F64" s="77" t="str">
        <f>UPPER(IF($D63="","",VLOOKUP($D63,'1D ELO (5)'!$A$7:$P$33,8)))</f>
        <v/>
      </c>
      <c r="G64" s="77" t="str">
        <f>IF($D63="","",VLOOKUP($D63,'1D ELO (5)'!$A$7:$P$33,9))</f>
        <v/>
      </c>
      <c r="H64" s="78"/>
      <c r="I64" s="77" t="str">
        <f>IF($D63="","",VLOOKUP($D63,'1D ELO (5)'!$A$7:$P$33,10))</f>
        <v/>
      </c>
      <c r="J64" s="60"/>
      <c r="K64" s="61" t="str">
        <f>IF(J64="a",F63,IF(J64="b",F65,""))</f>
        <v/>
      </c>
      <c r="L64" s="80"/>
      <c r="M64" s="53"/>
      <c r="N64" s="54"/>
      <c r="O64" s="53"/>
      <c r="P64" s="54"/>
      <c r="Q64" s="53"/>
      <c r="R64" s="62"/>
      <c r="S64" s="56"/>
    </row>
    <row r="65" spans="1:19" s="5" customFormat="1" ht="9.6" customHeight="1">
      <c r="A65" s="58"/>
      <c r="B65" s="64"/>
      <c r="C65" s="64"/>
      <c r="D65" s="64"/>
      <c r="E65" s="70"/>
      <c r="F65" s="66"/>
      <c r="G65" s="66"/>
      <c r="H65" s="71"/>
      <c r="I65" s="66"/>
      <c r="J65" s="67"/>
      <c r="K65" s="68" t="str">
        <f>UPPER(IF(OR(J66="a",J66="as"),F63,IF(OR(J66="b",J66="bs"),F67,)))</f>
        <v/>
      </c>
      <c r="L65" s="90"/>
      <c r="M65" s="53"/>
      <c r="N65" s="54"/>
      <c r="O65" s="53"/>
      <c r="P65" s="54"/>
      <c r="Q65" s="53"/>
      <c r="R65" s="62"/>
      <c r="S65" s="56"/>
    </row>
    <row r="66" spans="1:19" s="5" customFormat="1" ht="9.6" customHeight="1">
      <c r="A66" s="58"/>
      <c r="B66" s="64"/>
      <c r="C66" s="64"/>
      <c r="D66" s="64"/>
      <c r="E66" s="65"/>
      <c r="F66" s="53"/>
      <c r="G66" s="53"/>
      <c r="I66" s="87" t="s">
        <v>173</v>
      </c>
      <c r="J66" s="73"/>
      <c r="K66" s="74" t="str">
        <f>UPPER(IF(OR(J66="a",J66="as"),F64,IF(OR(J66="b",J66="bs"),F68,)))</f>
        <v/>
      </c>
      <c r="L66" s="60"/>
      <c r="M66" s="53"/>
      <c r="N66" s="54"/>
      <c r="O66" s="53"/>
      <c r="P66" s="54"/>
      <c r="Q66" s="53"/>
      <c r="R66" s="62"/>
      <c r="S66" s="56"/>
    </row>
    <row r="67" spans="1:19" s="5" customFormat="1" ht="9.6" customHeight="1">
      <c r="A67" s="107">
        <v>16</v>
      </c>
      <c r="B67" s="47" t="str">
        <f>IF($D67="","",VLOOKUP($D67,'1D ELO (5)'!$A$7:$P$23,14))</f>
        <v/>
      </c>
      <c r="C67" s="47" t="str">
        <f>IF($D67="","",VLOOKUP($D67,'1D ELO (5)'!$A$7:$P$33,15))</f>
        <v/>
      </c>
      <c r="D67" s="48"/>
      <c r="E67" s="49" t="str">
        <f>UPPER(IF($D67="","",VLOOKUP($D67,'1D ELO (5)'!$A$7:$P$33,5)))</f>
        <v/>
      </c>
      <c r="F67" s="50" t="str">
        <f>UPPER(IF($D67="","",VLOOKUP($D67,'1D ELO (5)'!$A$7:$P$33,2)))</f>
        <v/>
      </c>
      <c r="G67" s="50" t="str">
        <f>IF($D67="","",VLOOKUP($D67,'1D ELO (5)'!$A$7:$P$33,3))</f>
        <v/>
      </c>
      <c r="H67" s="51"/>
      <c r="I67" s="50" t="str">
        <f>IF($D67="","",VLOOKUP($D67,'1D ELO (5)'!$A$7:$P$33,4))</f>
        <v/>
      </c>
      <c r="J67" s="79"/>
      <c r="K67" s="53"/>
      <c r="L67" s="54"/>
      <c r="M67" s="81"/>
      <c r="N67" s="69"/>
      <c r="O67" s="53"/>
      <c r="P67" s="54"/>
      <c r="Q67" s="53"/>
      <c r="R67" s="62"/>
      <c r="S67" s="56"/>
    </row>
    <row r="68" spans="1:19" s="5" customFormat="1" ht="9.6" customHeight="1">
      <c r="A68" s="58"/>
      <c r="B68" s="59"/>
      <c r="C68" s="59"/>
      <c r="D68" s="59"/>
      <c r="E68" s="92" t="str">
        <f>UPPER(IF($D67="","",VLOOKUP($D67,'1D ELO (5)'!$A$7:$P$33,11)))</f>
        <v/>
      </c>
      <c r="F68" s="93" t="str">
        <f>UPPER(IF($D67="","",VLOOKUP($D67,'1D ELO (5)'!$A$7:$P$33,8)))</f>
        <v/>
      </c>
      <c r="G68" s="93" t="str">
        <f>IF($D67="","",VLOOKUP($D67,'1D ELO (5)'!$A$7:$P$33,9))</f>
        <v/>
      </c>
      <c r="H68" s="94"/>
      <c r="I68" s="93" t="str">
        <f>IF($D67="","",VLOOKUP($D67,'1D ELO (5)'!$A$7:$P$33,10))</f>
        <v/>
      </c>
      <c r="J68" s="60"/>
      <c r="K68" s="53"/>
      <c r="L68" s="54"/>
      <c r="M68" s="82"/>
      <c r="N68" s="83"/>
      <c r="O68" s="53"/>
      <c r="P68" s="54"/>
      <c r="Q68" s="53"/>
      <c r="R68" s="62"/>
      <c r="S68" s="56"/>
    </row>
    <row r="69" spans="1:19" s="5" customFormat="1" ht="9.6" customHeight="1">
      <c r="A69" s="112"/>
      <c r="B69" s="113"/>
      <c r="C69" s="113"/>
      <c r="D69" s="114"/>
      <c r="E69" s="114"/>
      <c r="F69" s="115"/>
      <c r="G69" s="115"/>
      <c r="H69" s="116"/>
      <c r="I69" s="115"/>
      <c r="J69" s="117"/>
      <c r="K69" s="118"/>
      <c r="L69" s="119"/>
      <c r="M69" s="118"/>
      <c r="N69" s="119"/>
      <c r="O69" s="118"/>
      <c r="P69" s="119"/>
      <c r="Q69" s="118"/>
      <c r="R69" s="119"/>
      <c r="S69" s="56"/>
    </row>
    <row r="70" spans="1:19" s="5" customFormat="1" ht="6" customHeight="1">
      <c r="A70" s="112"/>
      <c r="B70" s="113"/>
      <c r="C70" s="113"/>
      <c r="D70" s="114"/>
      <c r="E70" s="114"/>
      <c r="F70" s="115"/>
      <c r="G70" s="115"/>
      <c r="H70" s="116"/>
      <c r="I70" s="115"/>
      <c r="J70" s="117"/>
      <c r="K70" s="118"/>
      <c r="L70" s="119"/>
      <c r="M70" s="121"/>
      <c r="N70" s="122"/>
      <c r="O70" s="121"/>
      <c r="P70" s="122"/>
      <c r="Q70" s="121"/>
      <c r="R70" s="122"/>
      <c r="S70" s="56"/>
    </row>
    <row r="71" spans="1:19" s="6" customFormat="1" ht="10.5" customHeight="1">
      <c r="A71" s="125" t="s">
        <v>112</v>
      </c>
      <c r="B71" s="126"/>
      <c r="C71" s="127"/>
      <c r="D71" s="128" t="s">
        <v>140</v>
      </c>
      <c r="E71" s="128"/>
      <c r="F71" s="129" t="s">
        <v>349</v>
      </c>
      <c r="G71" s="129"/>
      <c r="H71" s="129"/>
      <c r="I71" s="189"/>
      <c r="J71" s="129" t="s">
        <v>140</v>
      </c>
      <c r="K71" s="129" t="s">
        <v>350</v>
      </c>
      <c r="L71" s="131"/>
      <c r="M71" s="129" t="s">
        <v>351</v>
      </c>
      <c r="N71" s="132"/>
      <c r="O71" s="133" t="s">
        <v>352</v>
      </c>
      <c r="P71" s="133"/>
      <c r="Q71" s="134"/>
      <c r="R71" s="135"/>
    </row>
    <row r="72" spans="1:19" s="6" customFormat="1" ht="9" customHeight="1">
      <c r="A72" s="136" t="s">
        <v>353</v>
      </c>
      <c r="B72" s="137"/>
      <c r="C72" s="138"/>
      <c r="D72" s="139">
        <v>1</v>
      </c>
      <c r="E72" s="139"/>
      <c r="F72" s="140">
        <f>IF(D72&gt;$R$79,,UPPER(VLOOKUP(D72,'1D ELO (5)'!$A$7:$L$23,2)))</f>
        <v>0</v>
      </c>
      <c r="G72" s="185"/>
      <c r="H72" s="185"/>
      <c r="I72" s="142"/>
      <c r="J72" s="143" t="s">
        <v>146</v>
      </c>
      <c r="K72" s="137"/>
      <c r="L72" s="144"/>
      <c r="M72" s="137"/>
      <c r="N72" s="145"/>
      <c r="O72" s="146" t="s">
        <v>354</v>
      </c>
      <c r="P72" s="147"/>
      <c r="Q72" s="147"/>
      <c r="R72" s="148"/>
    </row>
    <row r="73" spans="1:19" s="6" customFormat="1" ht="9" customHeight="1">
      <c r="A73" s="149" t="s">
        <v>148</v>
      </c>
      <c r="B73" s="150"/>
      <c r="C73" s="151"/>
      <c r="D73" s="139"/>
      <c r="E73" s="139"/>
      <c r="F73" s="140">
        <f>IF(D72&gt;$R$79,,UPPER(VLOOKUP(D72,'1D ELO (5)'!$A$7:$L$23,8)))</f>
        <v>0</v>
      </c>
      <c r="G73" s="185"/>
      <c r="H73" s="185"/>
      <c r="I73" s="142"/>
      <c r="J73" s="143"/>
      <c r="K73" s="137"/>
      <c r="L73" s="144"/>
      <c r="M73" s="137"/>
      <c r="N73" s="145"/>
      <c r="O73" s="150"/>
      <c r="P73" s="152"/>
      <c r="Q73" s="150"/>
      <c r="R73" s="153"/>
    </row>
    <row r="74" spans="1:19" s="6" customFormat="1" ht="9" customHeight="1">
      <c r="A74" s="154"/>
      <c r="B74" s="155"/>
      <c r="C74" s="156"/>
      <c r="D74" s="139">
        <v>2</v>
      </c>
      <c r="E74" s="139"/>
      <c r="F74" s="140">
        <f>IF(D74&gt;$R$79,,UPPER(VLOOKUP(D74,'1D ELO (5)'!$A$7:$L$23,2)))</f>
        <v>0</v>
      </c>
      <c r="G74" s="185"/>
      <c r="H74" s="185"/>
      <c r="I74" s="142"/>
      <c r="J74" s="143" t="s">
        <v>149</v>
      </c>
      <c r="K74" s="137"/>
      <c r="L74" s="144"/>
      <c r="M74" s="137"/>
      <c r="N74" s="145"/>
      <c r="O74" s="146" t="s">
        <v>151</v>
      </c>
      <c r="P74" s="147"/>
      <c r="Q74" s="147"/>
      <c r="R74" s="148"/>
    </row>
    <row r="75" spans="1:19" s="6" customFormat="1" ht="9" customHeight="1">
      <c r="A75" s="157"/>
      <c r="B75" s="158"/>
      <c r="C75" s="159"/>
      <c r="D75" s="139"/>
      <c r="E75" s="139"/>
      <c r="F75" s="140">
        <f>IF(D74&gt;$R$79,,UPPER(VLOOKUP(D74,'1D ELO (5)'!$A$7:$L$23,8)))</f>
        <v>0</v>
      </c>
      <c r="G75" s="185"/>
      <c r="H75" s="185"/>
      <c r="I75" s="142"/>
      <c r="J75" s="143"/>
      <c r="K75" s="137"/>
      <c r="L75" s="144"/>
      <c r="M75" s="137"/>
      <c r="N75" s="145"/>
      <c r="O75" s="137"/>
      <c r="P75" s="144"/>
      <c r="Q75" s="137"/>
      <c r="R75" s="145"/>
    </row>
    <row r="76" spans="1:19" s="6" customFormat="1" ht="9" customHeight="1">
      <c r="A76" s="160"/>
      <c r="B76" s="161"/>
      <c r="C76" s="162"/>
      <c r="D76" s="139">
        <v>3</v>
      </c>
      <c r="E76" s="139"/>
      <c r="F76" s="140">
        <f>IF(D76&gt;$R$79,,UPPER(VLOOKUP(D76,'1D ELO (5)'!$A$7:$L$23,2)))</f>
        <v>0</v>
      </c>
      <c r="G76" s="185"/>
      <c r="H76" s="185"/>
      <c r="I76" s="142"/>
      <c r="J76" s="143" t="s">
        <v>150</v>
      </c>
      <c r="K76" s="137"/>
      <c r="L76" s="144"/>
      <c r="M76" s="137"/>
      <c r="N76" s="145"/>
      <c r="O76" s="150"/>
      <c r="P76" s="152"/>
      <c r="Q76" s="150"/>
      <c r="R76" s="153"/>
    </row>
    <row r="77" spans="1:19" s="6" customFormat="1" ht="9" customHeight="1">
      <c r="A77" s="163"/>
      <c r="B77" s="164"/>
      <c r="C77" s="159"/>
      <c r="D77" s="139"/>
      <c r="E77" s="139"/>
      <c r="F77" s="140">
        <f>IF(D76&gt;$R$79,,UPPER(VLOOKUP(D76,'1D ELO (5)'!$A$7:$L$23,8)))</f>
        <v>0</v>
      </c>
      <c r="G77" s="185"/>
      <c r="H77" s="185"/>
      <c r="I77" s="142"/>
      <c r="J77" s="143"/>
      <c r="K77" s="137"/>
      <c r="L77" s="144"/>
      <c r="M77" s="137"/>
      <c r="N77" s="145"/>
      <c r="O77" s="146" t="s">
        <v>155</v>
      </c>
      <c r="P77" s="147"/>
      <c r="Q77" s="147"/>
      <c r="R77" s="148"/>
    </row>
    <row r="78" spans="1:19" s="6" customFormat="1" ht="9" customHeight="1">
      <c r="A78" s="163"/>
      <c r="B78" s="164"/>
      <c r="C78" s="165"/>
      <c r="D78" s="139">
        <v>4</v>
      </c>
      <c r="E78" s="139"/>
      <c r="F78" s="140">
        <f>IF(D78&gt;$R$79,,UPPER(VLOOKUP(D78,'1D ELO (5)'!$A$7:$L$23,2)))</f>
        <v>0</v>
      </c>
      <c r="G78" s="185"/>
      <c r="H78" s="185"/>
      <c r="I78" s="142"/>
      <c r="J78" s="143" t="s">
        <v>152</v>
      </c>
      <c r="K78" s="137"/>
      <c r="L78" s="144"/>
      <c r="M78" s="137"/>
      <c r="N78" s="145"/>
      <c r="O78" s="137"/>
      <c r="P78" s="144"/>
      <c r="Q78" s="137"/>
      <c r="R78" s="145"/>
    </row>
    <row r="79" spans="1:19" s="6" customFormat="1" ht="9" customHeight="1">
      <c r="A79" s="166"/>
      <c r="B79" s="167"/>
      <c r="C79" s="168"/>
      <c r="D79" s="169"/>
      <c r="E79" s="169"/>
      <c r="F79" s="140">
        <f>IF(D78&gt;$R$79,,UPPER(VLOOKUP(D78,'1D ELO (5)'!$A$7:$L$23,8)))</f>
        <v>0</v>
      </c>
      <c r="G79" s="186"/>
      <c r="H79" s="186"/>
      <c r="I79" s="172"/>
      <c r="J79" s="173"/>
      <c r="K79" s="150"/>
      <c r="L79" s="152"/>
      <c r="M79" s="150"/>
      <c r="N79" s="153"/>
      <c r="O79" s="150">
        <f>R4</f>
        <v>0</v>
      </c>
      <c r="P79" s="152"/>
      <c r="Q79" s="150"/>
      <c r="R79" s="190">
        <f>MIN(4,'1D ELO (5)'!$P$5)</f>
        <v>0</v>
      </c>
    </row>
    <row r="80" spans="1:19" ht="15.75" customHeight="1"/>
    <row r="81" ht="9" customHeight="1"/>
  </sheetData>
  <mergeCells count="1">
    <mergeCell ref="A4:C4"/>
  </mergeCells>
  <dataValidations count="1">
    <dataValidation type="list" allowBlank="1" showInputMessage="1" sqref="I10 K14 I18 M22 I26 K30 I34 O38 I42 K46 I50 M54 I58 K62 I66" xr:uid="{00000000-0002-0000-61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Pict="0" macro="[0]!Jun_Show_CU">
                <anchor moveWithCells="1" sizeWithCells="1">
                  <from>
                    <xdr:col>12</xdr:col>
                    <xdr:colOff>411480</xdr:colOff>
                    <xdr:row>0</xdr:row>
                    <xdr:rowOff>7620</xdr:rowOff>
                  </from>
                  <to>
                    <xdr:col>14</xdr:col>
                    <xdr:colOff>281940</xdr:colOff>
                    <xdr:row>0</xdr:row>
                    <xdr:rowOff>137160</xdr:rowOff>
                  </to>
                </anchor>
              </controlPr>
            </control>
          </mc:Choice>
        </mc:AlternateContent>
        <mc:AlternateContent xmlns:mc="http://schemas.openxmlformats.org/markup-compatibility/2006">
          <mc:Choice Requires="x14">
            <control shapeId="721922" r:id="rId4" name="Button 2">
              <controlPr defaultSize="0" print="0" autoPict="0" macro="[0]!Jun_Hide_CU">
                <anchor moveWithCells="1" sizeWithCells="1">
                  <from>
                    <xdr:col>12</xdr:col>
                    <xdr:colOff>396240</xdr:colOff>
                    <xdr:row>0</xdr:row>
                    <xdr:rowOff>137160</xdr:rowOff>
                  </from>
                  <to>
                    <xdr:col>14</xdr:col>
                    <xdr:colOff>281940</xdr:colOff>
                    <xdr:row>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100</vt:i4>
      </vt:variant>
      <vt:variant>
        <vt:lpstr>Névvel ellátott tartományok</vt:lpstr>
      </vt:variant>
      <vt:variant>
        <vt:i4>115</vt:i4>
      </vt:variant>
    </vt:vector>
  </HeadingPairs>
  <TitlesOfParts>
    <vt:vector size="215" baseType="lpstr">
      <vt:lpstr>Altalanos</vt:lpstr>
      <vt:lpstr>Nevezések</vt:lpstr>
      <vt:lpstr>Játékrend</vt:lpstr>
      <vt:lpstr>III.kcs L.B tábla</vt:lpstr>
      <vt:lpstr>V.kcs F.A tábla</vt:lpstr>
      <vt:lpstr>V.kcs FB tábla</vt:lpstr>
      <vt:lpstr>V.kcs FB Vígasz</vt:lpstr>
      <vt:lpstr>V.kcs LB tábla</vt:lpstr>
      <vt:lpstr>VI.kcs FB tábla</vt:lpstr>
      <vt:lpstr>VI.kcs LA tábla</vt:lpstr>
      <vt:lpstr>VI.kcs LB tábla</vt:lpstr>
      <vt:lpstr>VII.kcs FA tábla</vt:lpstr>
      <vt:lpstr>VII.kcs FB tábla</vt:lpstr>
      <vt:lpstr>VII.kcs FB Vígasz</vt:lpstr>
      <vt:lpstr>1E4</vt:lpstr>
      <vt:lpstr>1E5</vt:lpstr>
      <vt:lpstr>1E6</vt:lpstr>
      <vt:lpstr>1E7</vt:lpstr>
      <vt:lpstr>1E8</vt:lpstr>
      <vt:lpstr>1MD 16</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1E6 (2)</vt:lpstr>
      <vt:lpstr>1E7 (2)</vt:lpstr>
      <vt:lpstr>1E8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(2)'!Nyomtatási_terület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 (3)'!Nyomtatási_terület</vt:lpstr>
      <vt:lpstr>'1MD 8 (4)'!Nyomtatási_terület</vt:lpstr>
      <vt:lpstr>'1MD 8 (5)'!Nyomtatási_terület</vt:lpstr>
      <vt:lpstr>'1MD ELO (2)'!Nyomtatási_terület</vt:lpstr>
      <vt:lpstr>'1MD ELO (3)'!Nyomtatási_terület</vt:lpstr>
      <vt:lpstr>'1MD ELO (4)'!Nyomtatási_terület</vt:lpstr>
      <vt:lpstr>'1MD ELO (5)'!Nyomtatási_terület</vt:lpstr>
      <vt:lpstr>'1Q 16&gt;4 (2)'!Nyomtatási_terület</vt:lpstr>
      <vt:lpstr>'1Q 16&gt;4 (3)'!Nyomtatási_terület</vt:lpstr>
      <vt:lpstr>'1Q 16&gt;4 (4)'!Nyomtatási_terület</vt:lpstr>
      <vt:lpstr>'1Q 16&gt;4 (5)'!Nyomtatási_terület</vt:lpstr>
      <vt:lpstr>'1Q 8&gt;2 (2)'!Nyomtatási_terület</vt:lpstr>
      <vt:lpstr>'1Q 8&gt;2 (3)'!Nyomtatási_terület</vt:lpstr>
      <vt:lpstr>'1Q 8&gt;2 (4)'!Nyomtatási_terület</vt:lpstr>
      <vt:lpstr>'1Q 8&gt;2 (5)'!Nyomtatási_terület</vt:lpstr>
      <vt:lpstr>'1Q 8&gt;4 (2)'!Nyomtatási_terület</vt:lpstr>
      <vt:lpstr>'1Q 8&gt;4 (3)'!Nyomtatási_terület</vt:lpstr>
      <vt:lpstr>'1Q 8&gt;4 (4)'!Nyomtatási_terület</vt:lpstr>
      <vt:lpstr>'1Q 8&gt;4 (5)'!Nyomtatási_terület</vt:lpstr>
      <vt:lpstr>'1Q ELO (2)'!Nyomtatási_terület</vt:lpstr>
      <vt:lpstr>'1Q ELO (3)'!Nyomtatási_terület</vt:lpstr>
      <vt:lpstr>'1Q ELO (4)'!Nyomtatási_terület</vt:lpstr>
      <vt:lpstr>'1Q ELO (5)'!Nyomtatási_terület</vt:lpstr>
      <vt:lpstr>'III.kcs L.B tábla'!Nyomtatási_terület</vt:lpstr>
      <vt:lpstr>'V.kcs F.A tábla'!Nyomtatási_terület</vt:lpstr>
      <vt:lpstr>'V.kcs FB tábla'!Nyomtatási_terület</vt:lpstr>
      <vt:lpstr>'V.kcs FB Vígasz'!Nyomtatási_terület</vt:lpstr>
      <vt:lpstr>'V.kcs LB tábla'!Nyomtatási_terület</vt:lpstr>
      <vt:lpstr>'VI.kcs FB tábla'!Nyomtatási_terület</vt:lpstr>
      <vt:lpstr>'VI.kcs LA tábla'!Nyomtatási_terület</vt:lpstr>
      <vt:lpstr>'VI.kcs LB tábla'!Nyomtatási_terület</vt:lpstr>
      <vt:lpstr>'VII.kcs FA tábla'!Nyomtatási_terület</vt:lpstr>
      <vt:lpstr>'VII.kcs FB tábla'!Nyomtatási_terület</vt:lpstr>
      <vt:lpstr>'VII.kcs FB Vígasz'!Nyomtatási_terület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
All rights reserved. Reproduction of this work in whole or in part, without the prior permission of Tennis Europe and ITF is prohibited.</dc:description>
  <cp:lastModifiedBy>János Guti</cp:lastModifiedBy>
  <cp:lastPrinted>2016-03-12T10:05:00Z</cp:lastPrinted>
  <dcterms:created xsi:type="dcterms:W3CDTF">1998-01-18T23:10:00Z</dcterms:created>
  <dcterms:modified xsi:type="dcterms:W3CDTF">2026-04-28T07:40:38Z</dcterms:modified>
  <cp:category>Forms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C46691E984C5476D861541009D93839E_13</vt:lpwstr>
  </property>
  <property fmtid="{D5CDD505-2E9C-101B-9397-08002B2CF9AE}" pid="3" name="KSOProductBuildVer">
    <vt:lpwstr>1033-12.1.0.25242</vt:lpwstr>
  </property>
  <property fmtid="{D5CDD505-2E9C-101B-9397-08002B2CF9AE}" pid="4" name="CalculationRule">
    <vt:i4>0</vt:i4>
  </property>
</Properties>
</file>